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 2026-2028\"/>
    </mc:Choice>
  </mc:AlternateContent>
  <xr:revisionPtr revIDLastSave="0" documentId="13_ncr:1_{8FF7AD88-C05B-43C5-969B-761883D844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žetak" sheetId="2" r:id="rId1"/>
    <sheet name="Račun prihoda i rashoda" sheetId="3" r:id="rId2"/>
    <sheet name="Račun financiranja" sheetId="4" r:id="rId3"/>
    <sheet name="Posebni dio" sheetId="5" r:id="rId4"/>
  </sheets>
  <definedNames>
    <definedName name="__S0A_Master_DS__X" localSheetId="0">Sažetak!$A$8:$F$26</definedName>
    <definedName name="__S0A_Naslov_DS__" localSheetId="0">Sažetak!$A$1:$F$7</definedName>
    <definedName name="__S1A_G01_DS__X" localSheetId="2">'Račun financiranja'!#REF!</definedName>
    <definedName name="__S1A_G01_DS__X" localSheetId="1">'Račun prihoda i rashoda'!$A$7:$F$22</definedName>
    <definedName name="__S1A_G02_DS__X" localSheetId="2">'Račun financiranja'!#REF!</definedName>
    <definedName name="__S1A_G02_DS__X" localSheetId="1">'Račun prihoda i rashoda'!$A$8:$F$10</definedName>
    <definedName name="__S1A_G03_DS__X" localSheetId="2">'Račun financiranja'!#REF!</definedName>
    <definedName name="__S1A_G03_DS__X" localSheetId="1">'Račun prihoda i rashoda'!$A$9:$F$10</definedName>
    <definedName name="__S1A_Master_DS__X" localSheetId="2">'Račun financiranja'!#REF!</definedName>
    <definedName name="__S1A_Master_DS__X" localSheetId="1">'Račun prihoda i rashoda'!$A$10:$F$10</definedName>
    <definedName name="__S1A_Naslov_DS__" localSheetId="2">'Račun financiranja'!$A$1:$F$6</definedName>
    <definedName name="__S1A_Naslov_DS__" localSheetId="1">'Račun prihoda i rashoda'!$A$1:$F$6</definedName>
    <definedName name="__S2A_G01_DS__X" localSheetId="3">'Posebni dio'!$A$6:$F$7</definedName>
    <definedName name="__S2A_Master_DS__X" localSheetId="3">'Posebni dio'!$A$7:$F$7</definedName>
    <definedName name="__S2A_Naslov_DS__" localSheetId="3">'Posebni dio'!$A$1:$F$5</definedName>
    <definedName name="S0A_RedoviSveuk" localSheetId="0">Sažetak!#REF!</definedName>
    <definedName name="S0A_Ver1" localSheetId="0">Sažetak!$A$8:$F$26</definedName>
    <definedName name="S1A_RedoviSveuk" localSheetId="2">'Račun financiranja'!$A$7:$F$7</definedName>
    <definedName name="S1A_RedoviSveuk" localSheetId="1">'Račun prihoda i rashoda'!$A$23:$F$23</definedName>
    <definedName name="S2A_RedoviSveuk" localSheetId="3">'Posebni dio'!$A$8:$F$8</definedName>
  </definedNames>
  <calcPr calcId="181029"/>
</workbook>
</file>

<file path=xl/calcChain.xml><?xml version="1.0" encoding="utf-8"?>
<calcChain xmlns="http://schemas.openxmlformats.org/spreadsheetml/2006/main">
  <c r="F116" i="5" l="1"/>
  <c r="F115" i="5"/>
  <c r="D115" i="5"/>
  <c r="B115" i="5"/>
  <c r="F114" i="5"/>
  <c r="D113" i="5"/>
  <c r="F113" i="5" s="1"/>
  <c r="B113" i="5"/>
  <c r="D112" i="5"/>
  <c r="F112" i="5" s="1"/>
  <c r="B112" i="5"/>
  <c r="F111" i="5"/>
  <c r="D110" i="5"/>
  <c r="F110" i="5" s="1"/>
  <c r="B110" i="5"/>
  <c r="F109" i="5"/>
  <c r="F108" i="5"/>
  <c r="D107" i="5"/>
  <c r="F107" i="5" s="1"/>
  <c r="B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D92" i="5"/>
  <c r="F92" i="5" s="1"/>
  <c r="B92" i="5"/>
  <c r="B91" i="5"/>
  <c r="F90" i="5"/>
  <c r="F89" i="5"/>
  <c r="D89" i="5"/>
  <c r="B89" i="5"/>
  <c r="F88" i="5"/>
  <c r="D88" i="5"/>
  <c r="B88" i="5"/>
  <c r="F87" i="5"/>
  <c r="D86" i="5"/>
  <c r="F86" i="5" s="1"/>
  <c r="B86" i="5"/>
  <c r="F85" i="5"/>
  <c r="F84" i="5"/>
  <c r="D84" i="5"/>
  <c r="B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D62" i="5"/>
  <c r="F62" i="5" s="1"/>
  <c r="B62" i="5"/>
  <c r="F61" i="5"/>
  <c r="F60" i="5"/>
  <c r="D60" i="5"/>
  <c r="B60" i="5"/>
  <c r="F57" i="5"/>
  <c r="D56" i="5"/>
  <c r="F56" i="5" s="1"/>
  <c r="B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D40" i="5"/>
  <c r="F40" i="5" s="1"/>
  <c r="B40" i="5"/>
  <c r="B33" i="5" s="1"/>
  <c r="F39" i="5"/>
  <c r="F38" i="5"/>
  <c r="F37" i="5"/>
  <c r="F36" i="5"/>
  <c r="D35" i="5"/>
  <c r="F35" i="5" s="1"/>
  <c r="B35" i="5"/>
  <c r="F32" i="5"/>
  <c r="D31" i="5"/>
  <c r="B31" i="5"/>
  <c r="F30" i="5"/>
  <c r="F29" i="5"/>
  <c r="D29" i="5"/>
  <c r="B29" i="5"/>
  <c r="D28" i="5"/>
  <c r="F28" i="5" s="1"/>
  <c r="B27" i="5"/>
  <c r="F17" i="5"/>
  <c r="D17" i="5"/>
  <c r="B17" i="5"/>
  <c r="E17" i="5" s="1"/>
  <c r="D8" i="5"/>
  <c r="C8" i="5"/>
  <c r="F8" i="5" s="1"/>
  <c r="B8" i="5"/>
  <c r="F7" i="5"/>
  <c r="E7" i="5"/>
  <c r="D6" i="5"/>
  <c r="F6" i="5" s="1"/>
  <c r="C6" i="5"/>
  <c r="B6" i="5"/>
  <c r="E6" i="5" s="1"/>
  <c r="E5" i="5"/>
  <c r="D5" i="5"/>
  <c r="C5" i="5"/>
  <c r="F5" i="5" s="1"/>
  <c r="B5" i="5"/>
  <c r="D30" i="4"/>
  <c r="C30" i="4"/>
  <c r="F30" i="4" s="1"/>
  <c r="B30" i="4"/>
  <c r="E30" i="4" s="1"/>
  <c r="E29" i="4"/>
  <c r="D29" i="4"/>
  <c r="F29" i="4" s="1"/>
  <c r="C29" i="4"/>
  <c r="B29" i="4"/>
  <c r="F24" i="4"/>
  <c r="D24" i="4"/>
  <c r="C24" i="4"/>
  <c r="B24" i="4"/>
  <c r="E24" i="4" s="1"/>
  <c r="D23" i="4"/>
  <c r="F23" i="4" s="1"/>
  <c r="C23" i="4"/>
  <c r="B23" i="4"/>
  <c r="F13" i="4"/>
  <c r="E13" i="4"/>
  <c r="D13" i="4"/>
  <c r="B13" i="4"/>
  <c r="D12" i="4"/>
  <c r="F12" i="4" s="1"/>
  <c r="B12" i="4"/>
  <c r="F7" i="4"/>
  <c r="E7" i="4"/>
  <c r="D7" i="4"/>
  <c r="B7" i="4"/>
  <c r="D6" i="4"/>
  <c r="F6" i="4" s="1"/>
  <c r="B6" i="4"/>
  <c r="D119" i="3"/>
  <c r="F119" i="3" s="1"/>
  <c r="C119" i="3"/>
  <c r="B119" i="3"/>
  <c r="F118" i="3"/>
  <c r="E118" i="3"/>
  <c r="D117" i="3"/>
  <c r="E117" i="3" s="1"/>
  <c r="C117" i="3"/>
  <c r="F117" i="3" s="1"/>
  <c r="B117" i="3"/>
  <c r="D116" i="3"/>
  <c r="F116" i="3" s="1"/>
  <c r="C116" i="3"/>
  <c r="B116" i="3"/>
  <c r="F105" i="3"/>
  <c r="F104" i="3"/>
  <c r="F103" i="3"/>
  <c r="D102" i="3"/>
  <c r="C102" i="3"/>
  <c r="B102" i="3"/>
  <c r="F101" i="3"/>
  <c r="D100" i="3"/>
  <c r="D106" i="3" s="1"/>
  <c r="C100" i="3"/>
  <c r="F100" i="3" s="1"/>
  <c r="B100" i="3"/>
  <c r="F99" i="3"/>
  <c r="D98" i="3"/>
  <c r="F98" i="3" s="1"/>
  <c r="C98" i="3"/>
  <c r="B98" i="3"/>
  <c r="E97" i="3"/>
  <c r="D97" i="3"/>
  <c r="C97" i="3"/>
  <c r="F97" i="3" s="1"/>
  <c r="B97" i="3"/>
  <c r="F91" i="3"/>
  <c r="F90" i="3"/>
  <c r="F89" i="3"/>
  <c r="D88" i="3"/>
  <c r="C88" i="3"/>
  <c r="B88" i="3"/>
  <c r="F87" i="3"/>
  <c r="D86" i="3"/>
  <c r="C86" i="3"/>
  <c r="B86" i="3"/>
  <c r="F85" i="3"/>
  <c r="D84" i="3"/>
  <c r="C84" i="3"/>
  <c r="B84" i="3"/>
  <c r="F83" i="3"/>
  <c r="D83" i="3"/>
  <c r="C83" i="3"/>
  <c r="B83" i="3"/>
  <c r="E83" i="3" s="1"/>
  <c r="F72" i="3"/>
  <c r="D71" i="3"/>
  <c r="F71" i="3" s="1"/>
  <c r="B71" i="3"/>
  <c r="D70" i="3"/>
  <c r="F70" i="3" s="1"/>
  <c r="B70" i="3"/>
  <c r="D69" i="3"/>
  <c r="F69" i="3" s="1"/>
  <c r="B69" i="3"/>
  <c r="F68" i="3"/>
  <c r="F67" i="3"/>
  <c r="D66" i="3"/>
  <c r="F66" i="3" s="1"/>
  <c r="B66" i="3"/>
  <c r="F65" i="3"/>
  <c r="D65" i="3"/>
  <c r="B65" i="3"/>
  <c r="F64" i="3"/>
  <c r="F63" i="3"/>
  <c r="F62" i="3"/>
  <c r="F61" i="3"/>
  <c r="F60" i="3"/>
  <c r="D59" i="3"/>
  <c r="F59" i="3" s="1"/>
  <c r="B59" i="3"/>
  <c r="F58" i="3"/>
  <c r="F57" i="3"/>
  <c r="F56" i="3"/>
  <c r="F55" i="3"/>
  <c r="F54" i="3"/>
  <c r="F53" i="3"/>
  <c r="F52" i="3"/>
  <c r="F51" i="3"/>
  <c r="F50" i="3"/>
  <c r="D49" i="3"/>
  <c r="F49" i="3" s="1"/>
  <c r="B49" i="3"/>
  <c r="F48" i="3"/>
  <c r="F47" i="3"/>
  <c r="F46" i="3"/>
  <c r="F45" i="3"/>
  <c r="F44" i="3"/>
  <c r="D43" i="3"/>
  <c r="F43" i="3" s="1"/>
  <c r="B43" i="3"/>
  <c r="F42" i="3"/>
  <c r="F41" i="3"/>
  <c r="F40" i="3"/>
  <c r="F39" i="3"/>
  <c r="D39" i="3"/>
  <c r="B39" i="3"/>
  <c r="F37" i="3"/>
  <c r="F36" i="3"/>
  <c r="D36" i="3"/>
  <c r="B36" i="3"/>
  <c r="F35" i="3"/>
  <c r="F34" i="3"/>
  <c r="D34" i="3"/>
  <c r="D30" i="3" s="1"/>
  <c r="F30" i="3" s="1"/>
  <c r="B34" i="3"/>
  <c r="F33" i="3"/>
  <c r="F32" i="3"/>
  <c r="F31" i="3"/>
  <c r="D31" i="3"/>
  <c r="B31" i="3"/>
  <c r="F28" i="3"/>
  <c r="E28" i="3"/>
  <c r="D28" i="3"/>
  <c r="B28" i="3"/>
  <c r="F22" i="3"/>
  <c r="F21" i="3"/>
  <c r="D20" i="3"/>
  <c r="F20" i="3" s="1"/>
  <c r="B20" i="3"/>
  <c r="D19" i="3"/>
  <c r="F19" i="3" s="1"/>
  <c r="B19" i="3"/>
  <c r="F18" i="3"/>
  <c r="D17" i="3"/>
  <c r="F17" i="3" s="1"/>
  <c r="B17" i="3"/>
  <c r="D16" i="3"/>
  <c r="F16" i="3" s="1"/>
  <c r="B16" i="3"/>
  <c r="F15" i="3"/>
  <c r="F14" i="3"/>
  <c r="D14" i="3"/>
  <c r="B14" i="3"/>
  <c r="F13" i="3"/>
  <c r="D12" i="3"/>
  <c r="F12" i="3" s="1"/>
  <c r="B12" i="3"/>
  <c r="D11" i="3"/>
  <c r="F11" i="3" s="1"/>
  <c r="F10" i="3"/>
  <c r="E10" i="3"/>
  <c r="F9" i="3"/>
  <c r="D9" i="3"/>
  <c r="B9" i="3"/>
  <c r="E9" i="3" s="1"/>
  <c r="F8" i="3"/>
  <c r="D8" i="3"/>
  <c r="B8" i="3"/>
  <c r="E8" i="3" s="1"/>
  <c r="D6" i="3"/>
  <c r="F6" i="3" s="1"/>
  <c r="B6" i="3"/>
  <c r="D25" i="2"/>
  <c r="C25" i="2"/>
  <c r="F25" i="2" s="1"/>
  <c r="B25" i="2"/>
  <c r="E25" i="2" s="1"/>
  <c r="F24" i="2"/>
  <c r="E24" i="2"/>
  <c r="F23" i="2"/>
  <c r="E23" i="2"/>
  <c r="E22" i="2"/>
  <c r="D22" i="2"/>
  <c r="C22" i="2"/>
  <c r="F22" i="2" s="1"/>
  <c r="B22" i="2"/>
  <c r="F21" i="2"/>
  <c r="E21" i="2"/>
  <c r="F20" i="2"/>
  <c r="E20" i="2"/>
  <c r="D19" i="2"/>
  <c r="F19" i="2" s="1"/>
  <c r="C19" i="2"/>
  <c r="B19" i="2"/>
  <c r="F18" i="2"/>
  <c r="E18" i="2"/>
  <c r="D18" i="2"/>
  <c r="C18" i="2"/>
  <c r="B18" i="2"/>
  <c r="D14" i="2"/>
  <c r="C14" i="2"/>
  <c r="C26" i="2" s="1"/>
  <c r="B14" i="2"/>
  <c r="E14" i="2" s="1"/>
  <c r="D13" i="2"/>
  <c r="C13" i="2"/>
  <c r="B13" i="2"/>
  <c r="E13" i="2" s="1"/>
  <c r="D10" i="2"/>
  <c r="C10" i="2"/>
  <c r="B10" i="2"/>
  <c r="E10" i="2" s="1"/>
  <c r="F9" i="2"/>
  <c r="E9" i="2"/>
  <c r="F8" i="2"/>
  <c r="E8" i="2"/>
  <c r="F7" i="2"/>
  <c r="E7" i="2"/>
  <c r="D7" i="2"/>
  <c r="C7" i="2"/>
  <c r="B7" i="2"/>
  <c r="D91" i="5" l="1"/>
  <c r="F91" i="5" s="1"/>
  <c r="B58" i="5"/>
  <c r="B34" i="5"/>
  <c r="B28" i="5"/>
  <c r="E119" i="3"/>
  <c r="F102" i="3"/>
  <c r="D92" i="3"/>
  <c r="F88" i="3"/>
  <c r="F84" i="3"/>
  <c r="E59" i="3"/>
  <c r="D38" i="3"/>
  <c r="D29" i="3" s="1"/>
  <c r="F29" i="3" s="1"/>
  <c r="B30" i="3"/>
  <c r="B11" i="3"/>
  <c r="B23" i="3"/>
  <c r="E23" i="3" s="1"/>
  <c r="D7" i="3"/>
  <c r="F7" i="3" s="1"/>
  <c r="D26" i="2"/>
  <c r="F26" i="2"/>
  <c r="F13" i="2"/>
  <c r="F14" i="2"/>
  <c r="E18" i="5"/>
  <c r="E19" i="5"/>
  <c r="D27" i="5"/>
  <c r="F27" i="5" s="1"/>
  <c r="F31" i="5"/>
  <c r="D34" i="5"/>
  <c r="F34" i="5" s="1"/>
  <c r="D58" i="5"/>
  <c r="F58" i="5" s="1"/>
  <c r="E19" i="2"/>
  <c r="B92" i="3"/>
  <c r="E92" i="3" s="1"/>
  <c r="D23" i="3"/>
  <c r="F23" i="3" s="1"/>
  <c r="C92" i="3"/>
  <c r="F92" i="3" s="1"/>
  <c r="E6" i="3"/>
  <c r="F86" i="3"/>
  <c r="B59" i="5"/>
  <c r="B26" i="2"/>
  <c r="E26" i="2" s="1"/>
  <c r="B106" i="3"/>
  <c r="E116" i="3"/>
  <c r="E6" i="4"/>
  <c r="E12" i="4"/>
  <c r="D33" i="5"/>
  <c r="F19" i="5" s="1"/>
  <c r="D59" i="5"/>
  <c r="F59" i="5" s="1"/>
  <c r="B7" i="3"/>
  <c r="E7" i="3" s="1"/>
  <c r="B38" i="3"/>
  <c r="C106" i="3"/>
  <c r="F106" i="3" s="1"/>
  <c r="E23" i="4"/>
  <c r="B26" i="5" l="1"/>
  <c r="D73" i="3"/>
  <c r="F73" i="3" s="1"/>
  <c r="F38" i="3"/>
  <c r="B73" i="3"/>
  <c r="D117" i="5"/>
  <c r="F117" i="5" s="1"/>
  <c r="B29" i="3"/>
  <c r="E29" i="3" s="1"/>
  <c r="F33" i="5"/>
  <c r="D26" i="5"/>
  <c r="F26" i="5" s="1"/>
  <c r="F18" i="5"/>
  <c r="B117" i="5"/>
  <c r="E26" i="5" l="1"/>
</calcChain>
</file>

<file path=xl/sharedStrings.xml><?xml version="1.0" encoding="utf-8"?>
<sst xmlns="http://schemas.openxmlformats.org/spreadsheetml/2006/main" count="329" uniqueCount="175">
  <si>
    <t>MINISTARSTVO KULTURE I MEDIJA</t>
  </si>
  <si>
    <t>IZVRŠENJE PRORAČUNA ZA 2026. GODINU</t>
  </si>
  <si>
    <t>I. OPĆI DIO</t>
  </si>
  <si>
    <t>SAŽETAK  RAČUNA PRIHODA I RASHODA I RAČUNA FINANCIRANJA</t>
  </si>
  <si>
    <t>A. SAŽETAK  RAČUNA PRIHODA I RASHODA</t>
  </si>
  <si>
    <t>Brojčana oznaka i naziv</t>
  </si>
  <si>
    <t>Ostvarenje /
Izvršenje
01.-06.2025.</t>
  </si>
  <si>
    <t>Izvorni plan
2026.</t>
  </si>
  <si>
    <t>Ostvarenje /
Izvršenje
01.-06.2026.</t>
  </si>
  <si>
    <t>Indeks
izvršenja
01.-06.2025.</t>
  </si>
  <si>
    <t>Indeks
izvršenja
01.-06.2026.</t>
  </si>
  <si>
    <t>1</t>
  </si>
  <si>
    <t>6 Prihodi poslovanja</t>
  </si>
  <si>
    <t>7 Prihodi od prodaje nefinancijske imovine</t>
  </si>
  <si>
    <t xml:space="preserve">PRIHODI </t>
  </si>
  <si>
    <t>3 Rashodi poslovanja</t>
  </si>
  <si>
    <t>4 Rashodi za nabavu nefinancijske imovine</t>
  </si>
  <si>
    <t xml:space="preserve">RASHODI </t>
  </si>
  <si>
    <t>Razlika - višak/manjak</t>
  </si>
  <si>
    <t>B. SAŽETAK  RAČUNA FINANCIRANJA</t>
  </si>
  <si>
    <t>8 Primici od financijske imovine i zaduživanja</t>
  </si>
  <si>
    <t>5 Izdaci za financijsku imovinu i otplate zajmova</t>
  </si>
  <si>
    <t>RAZLIKA PRIMITAKA I IZDATAKA (8 - 5)</t>
  </si>
  <si>
    <t>PRIJENOS SREDSTAVA IZ PRETHODNE GODINE</t>
  </si>
  <si>
    <t>PRIJENOS SREDSTAVA U SLJEDEĆE RAZDOBLJE/GODINU</t>
  </si>
  <si>
    <t>Neto financiranje: (8 - 5) + Donos - Prijenos</t>
  </si>
  <si>
    <t xml:space="preserve">VIŠAK/MANJAK + NETO FINANCIRANJE </t>
  </si>
  <si>
    <t>RAČUN PRIHODA I RASHODA</t>
  </si>
  <si>
    <t xml:space="preserve">IZVJEŠTAJ O PRIHODIMA I RASHODIMA PREMA EKONOMSKOJ KLASIFIKACIJI </t>
  </si>
  <si>
    <t>PRIHODI</t>
  </si>
  <si>
    <t>Brojčana oznaka i naziv grupe</t>
  </si>
  <si>
    <t>Izvršenje na 30.06.2025.</t>
  </si>
  <si>
    <t>Izvršenje 2026.</t>
  </si>
  <si>
    <t>Indeks izvršenje / izvršenje prethodne godine</t>
  </si>
  <si>
    <t>Indeks izvršenje / tekući plan</t>
  </si>
  <si>
    <t xml:space="preserve"> 60 DRRH/60</t>
  </si>
  <si>
    <t xml:space="preserve">  600 DONOS/ODNOS</t>
  </si>
  <si>
    <t xml:space="preserve">   6000 DONOS/ODNOS</t>
  </si>
  <si>
    <t xml:space="preserve"> 63 Pomoći iz inozemstva i od subjekata unutar općeg proračuna</t>
  </si>
  <si>
    <t xml:space="preserve">  636 Pomoći proračunskim korisnicima iz proračuna koji im nije nadležan</t>
  </si>
  <si>
    <t xml:space="preserve">   6361 Tekuće pomoći proračunskim korisnicima iz proračuna koji im nije nadležan</t>
  </si>
  <si>
    <t xml:space="preserve">  639 Prijenosi između proračunskih korisnika istog proračuna</t>
  </si>
  <si>
    <t xml:space="preserve">   6394 Kapitalni prijenosi između prorač. kor. istog prorač. temelj prijenosa EU sred.</t>
  </si>
  <si>
    <t xml:space="preserve"> 66 Prihodi od prodaje proizvoda i robe te pruženih usluga i prihodi od donacija</t>
  </si>
  <si>
    <t xml:space="preserve">  661 Prihodi od prodaje proizvoda i robe te pruženih usluga</t>
  </si>
  <si>
    <t xml:space="preserve">   6615 Prihodi od pruženih usluga</t>
  </si>
  <si>
    <t xml:space="preserve"> 67 Prihodi iz nadležnog proračuna i od HZZO-a temeljem ugovornih obveza</t>
  </si>
  <si>
    <t xml:space="preserve">  671 Prihodi iz nadležnog proračuna za financiranje redovne djelatnosti prorač. kor.</t>
  </si>
  <si>
    <t xml:space="preserve">   6711 Prihodi iz nadležnog proračuna za financiranje rashoda poslovanja</t>
  </si>
  <si>
    <t xml:space="preserve">   6712 Prihodi iz nadležnog proračuna za fin. rashoda za nabavu nefinac. imovine</t>
  </si>
  <si>
    <t>SVEUKUPNO:</t>
  </si>
  <si>
    <t>RASHODI</t>
  </si>
  <si>
    <t xml:space="preserve"> 31 Rashodi za zaposlene</t>
  </si>
  <si>
    <t xml:space="preserve">  311 Plaće (Bruto)</t>
  </si>
  <si>
    <t xml:space="preserve">   3111 Plaće za redovan rad</t>
  </si>
  <si>
    <t xml:space="preserve">   3113 Plaće za prekovremeni rad</t>
  </si>
  <si>
    <t xml:space="preserve">  312 Ostali rashodi za zaposlene</t>
  </si>
  <si>
    <t xml:space="preserve">   3121 Ostali rashodi za zaposlene</t>
  </si>
  <si>
    <t xml:space="preserve">  313 Doprinosi na plaće</t>
  </si>
  <si>
    <t xml:space="preserve">   3132 Doprinosi za obvezno zdravstveno osiguranje</t>
  </si>
  <si>
    <t xml:space="preserve"> 32 Materijalni rashodi</t>
  </si>
  <si>
    <t xml:space="preserve">  321 Naknade troškova zaposlenima</t>
  </si>
  <si>
    <t xml:space="preserve">   3211 Službena putovanja</t>
  </si>
  <si>
    <t xml:space="preserve">   3212 Naknade za prijevoz, za rad na terenu i odvojeni život</t>
  </si>
  <si>
    <t xml:space="preserve">   3213 Stručno usavršavanje zaposlenika</t>
  </si>
  <si>
    <t xml:space="preserve">  322 Rashodi za materijal i energiju</t>
  </si>
  <si>
    <t xml:space="preserve">   3221 Uredski materijal i ostali materijalni rashodi</t>
  </si>
  <si>
    <t xml:space="preserve">   3223 Energija</t>
  </si>
  <si>
    <t xml:space="preserve">   3224 Materijal i dijelovi za tekuće i investicijsko održavanje</t>
  </si>
  <si>
    <t xml:space="preserve">   3225 Sitni inventar i autogume</t>
  </si>
  <si>
    <t xml:space="preserve">   3227 Službena, radna i zaštitna odjeća i obuća</t>
  </si>
  <si>
    <t xml:space="preserve">  323 Rashodi za usluge</t>
  </si>
  <si>
    <t xml:space="preserve">   3231 Usluge telefona, interneta, pošte i prijevoza</t>
  </si>
  <si>
    <t xml:space="preserve">   3232 Usluge tekućeg i investicijskog održavanja</t>
  </si>
  <si>
    <t xml:space="preserve">   3233 Usluge promidžbe i informiranja</t>
  </si>
  <si>
    <t xml:space="preserve">   3234 Komunalne usluge</t>
  </si>
  <si>
    <t xml:space="preserve">   3235 Zakupnine i najamnine</t>
  </si>
  <si>
    <t xml:space="preserve">   3236 Zdravstvene i veterinarske usluge</t>
  </si>
  <si>
    <t xml:space="preserve">   3237 Intelektualne i osobne usluge</t>
  </si>
  <si>
    <t xml:space="preserve">   3238 Računalne usluge</t>
  </si>
  <si>
    <t xml:space="preserve">   3239 Ostale usluge</t>
  </si>
  <si>
    <t xml:space="preserve">  329 Ostali nespomenuti rashodi poslovanja</t>
  </si>
  <si>
    <t xml:space="preserve">   3292 Premije osiguranja</t>
  </si>
  <si>
    <t xml:space="preserve">   3293 Reprezentacija</t>
  </si>
  <si>
    <t xml:space="preserve">   3294 Članarine i norme</t>
  </si>
  <si>
    <t xml:space="preserve">   3295 Pristojbe i naknade</t>
  </si>
  <si>
    <t xml:space="preserve">   3299 Ostali nespomenuti rashodi poslovanja</t>
  </si>
  <si>
    <t xml:space="preserve"> 34 Financijski rashodi</t>
  </si>
  <si>
    <t xml:space="preserve">  343 Ostali financijski rashodi</t>
  </si>
  <si>
    <t xml:space="preserve">   3431 Bankarske usluge i usluge platnog prometa</t>
  </si>
  <si>
    <t xml:space="preserve">   3434 Ostali nespomenuti financijski rashodi</t>
  </si>
  <si>
    <t xml:space="preserve"> 42 Rashodi za nabavu proizvedene dugotrajne imovine</t>
  </si>
  <si>
    <t xml:space="preserve">  422 Postrojenja i oprema</t>
  </si>
  <si>
    <t xml:space="preserve">   4221 Uredska oprema i namještaj</t>
  </si>
  <si>
    <t>IZVJEŠTAJ O PRIHODIMA I RASHODIMA PREMA IZVORIMA FINANCIRANJA</t>
  </si>
  <si>
    <t>1 OPĆI PRIHODI I PRIMICI</t>
  </si>
  <si>
    <t xml:space="preserve"> 11 Iz proračuna</t>
  </si>
  <si>
    <t>3 VLASTITI PRIHODI</t>
  </si>
  <si>
    <t xml:space="preserve"> 31 Vlastiti prihodi</t>
  </si>
  <si>
    <t>5 POMOĆI</t>
  </si>
  <si>
    <t xml:space="preserve"> 50815 Pomoći iz državnog proračuna kroz namjenske primitke od zaduživanja - NPOO</t>
  </si>
  <si>
    <t xml:space="preserve"> 52 Pomoći grad. i župan</t>
  </si>
  <si>
    <t xml:space="preserve"> 58100 Mehanizam za oporavak i otpornost - bespovratna sredstva - raspoloživ predujam ili unaprijed naplaće</t>
  </si>
  <si>
    <t>IZVJEŠTAJ O RASHODIMA PREMA FUNKCIJSKOJ KLASIFIKACIJI</t>
  </si>
  <si>
    <t>08 Rekreacija, kultura i religija</t>
  </si>
  <si>
    <t xml:space="preserve"> 0820 FUNK.PODRUČJE</t>
  </si>
  <si>
    <t xml:space="preserve"> RAČUN FINANCIRANJA</t>
  </si>
  <si>
    <t>IZVJEŠTAJ RAČUNA FINANCIRANJA PREMA EKONOMSKOJ KLASIFIKACIJI</t>
  </si>
  <si>
    <t>PRIMICI</t>
  </si>
  <si>
    <t>IZDACI</t>
  </si>
  <si>
    <t>IZVJEŠTAJ RAČUNA FINANCIRANJA PREMA IZVORIMA FINANCIRANJA</t>
  </si>
  <si>
    <t>II. POSEBNI DIO</t>
  </si>
  <si>
    <t>IZVJEŠTAJ PO ORGANIZACIJSKOJ KLASIFIKACIJI</t>
  </si>
  <si>
    <t>RASHODI I IZDACI</t>
  </si>
  <si>
    <t>055 MINISTARSTVO KULTURE</t>
  </si>
  <si>
    <t xml:space="preserve"> 05535 ARHIVI</t>
  </si>
  <si>
    <t>IZVJEŠTAJ PO PROGRAMSKOJ KLASIFIKACIJI</t>
  </si>
  <si>
    <t xml:space="preserve">            Rekapitulacija izvora financiranja</t>
  </si>
  <si>
    <t xml:space="preserve">            11 Iz proračuna</t>
  </si>
  <si>
    <t xml:space="preserve">1,000,398.00 </t>
  </si>
  <si>
    <t xml:space="preserve">            31 Vlastiti prihodi</t>
  </si>
  <si>
    <t xml:space="preserve">22,000.08 </t>
  </si>
  <si>
    <t xml:space="preserve">            50815 Pomoći iz državnog proračuna kroz namjenske primitke od zaduživanja - NPOO</t>
  </si>
  <si>
    <t xml:space="preserve">5,365,686.00 </t>
  </si>
  <si>
    <t xml:space="preserve">            52 Pomoći grad. i župan</t>
  </si>
  <si>
    <t xml:space="preserve">30,364.04 </t>
  </si>
  <si>
    <t xml:space="preserve">            58100 Mehanizam za oporavak i otpornost - bespovratna sredstva - raspoloživ predujam ili unaprijed naplaće</t>
  </si>
  <si>
    <t xml:space="preserve">299,784.00 </t>
  </si>
  <si>
    <t xml:space="preserve">  3902 ARHIVSKA DJELATNOST</t>
  </si>
  <si>
    <t xml:space="preserve">   A565028 PROGRAMI ARHIVSKE DJELATNOSTI</t>
  </si>
  <si>
    <t xml:space="preserve">    11 Iz proračuna</t>
  </si>
  <si>
    <t xml:space="preserve">     32 Materijalni rashodi</t>
  </si>
  <si>
    <t xml:space="preserve">      3239 Ostale usluge</t>
  </si>
  <si>
    <t xml:space="preserve">     42 Rashodi za nabavu proizvedene dugotrajne imovine</t>
  </si>
  <si>
    <t xml:space="preserve">      4221 Uredska oprema i namještaj</t>
  </si>
  <si>
    <t xml:space="preserve">   A783000 ADMINISTRACIJA I UPRAVLJANJE</t>
  </si>
  <si>
    <t xml:space="preserve">     31 Rashodi za zaposlene</t>
  </si>
  <si>
    <t xml:space="preserve">      3111 Plaće za redovan rad</t>
  </si>
  <si>
    <t xml:space="preserve">      3113 Plaće za prekovremeni rad</t>
  </si>
  <si>
    <t xml:space="preserve">      3121 Ostali rashodi za zaposlene</t>
  </si>
  <si>
    <t xml:space="preserve">      3132 Doprinosi za obvezno zdravstveno osiguranje</t>
  </si>
  <si>
    <t xml:space="preserve">      3211 Službena putovanja</t>
  </si>
  <si>
    <t xml:space="preserve">      3212 Naknade za prijevoz, za rad na terenu i odvojeni život</t>
  </si>
  <si>
    <t xml:space="preserve">      3213 Stručno usavršavanje zaposlenika</t>
  </si>
  <si>
    <t xml:space="preserve">      3221 Uredski materijal i ostali materijalni rashodi</t>
  </si>
  <si>
    <t xml:space="preserve">      3223 Energija</t>
  </si>
  <si>
    <t xml:space="preserve">      3231 Usluge telefona, interneta, pošte i prijevoza</t>
  </si>
  <si>
    <t xml:space="preserve">      3232 Usluge tekućeg i investicijskog održavanja</t>
  </si>
  <si>
    <t xml:space="preserve">      3233 Usluge promidžbe i informiranja</t>
  </si>
  <si>
    <t xml:space="preserve">      3234 Komunalne usluge</t>
  </si>
  <si>
    <t xml:space="preserve">      3235 Zakupnine i najamnine</t>
  </si>
  <si>
    <t xml:space="preserve">      3236 Zdravstvene i veterinarske usluge</t>
  </si>
  <si>
    <t xml:space="preserve">      3238 Računalne usluge</t>
  </si>
  <si>
    <t xml:space="preserve">      3292 Premije osiguranja</t>
  </si>
  <si>
    <t xml:space="preserve">      3293 Reprezentacija</t>
  </si>
  <si>
    <t xml:space="preserve">     34 Financijski rashodi</t>
  </si>
  <si>
    <t xml:space="preserve">      3431 Bankarske usluge i usluge platnog prometa</t>
  </si>
  <si>
    <t xml:space="preserve">   A783001 ADMINISTRACIJA I UPRAVLJANJE (IZ EVIDENCIJSKIH PRIHODA)</t>
  </si>
  <si>
    <t xml:space="preserve">    31 Vlastiti prihodi</t>
  </si>
  <si>
    <t xml:space="preserve">      3224 Materijal i dijelovi za tekuće i investicijsko održavanje</t>
  </si>
  <si>
    <t xml:space="preserve">      3225 Sitni inventar i autogume</t>
  </si>
  <si>
    <t xml:space="preserve">      3227 Službena, radna i zaštitna odjeća i obuća</t>
  </si>
  <si>
    <t xml:space="preserve">      3237 Intelektualne i osobne usluge</t>
  </si>
  <si>
    <t xml:space="preserve">      3294 Članarine i norme</t>
  </si>
  <si>
    <t xml:space="preserve">      3295 Pristojbe i naknade</t>
  </si>
  <si>
    <t xml:space="preserve">      3299 Ostali nespomenuti rashodi poslovanja</t>
  </si>
  <si>
    <t xml:space="preserve">    50815 Pomoći iz državnog proračuna kroz namjenske primitke od zaduživanja - NPOO</t>
  </si>
  <si>
    <t xml:space="preserve">    52 Pomoći grad. i župan</t>
  </si>
  <si>
    <t xml:space="preserve">      3434 Ostali nespomenuti financijski rashodi</t>
  </si>
  <si>
    <t xml:space="preserve">    58100 Mehanizam za oporavak i otpornost - bespovratna sredstva - raspoloživ predujam ili unaprijed naplaće</t>
  </si>
  <si>
    <t>459970,38</t>
  </si>
  <si>
    <t>15230,65</t>
  </si>
  <si>
    <t>0</t>
  </si>
  <si>
    <t>23458,77</t>
  </si>
  <si>
    <t>2733739,20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</si>
</sst>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3743705557422"/>
        <bgColor auto="1"/>
      </patternFill>
    </fill>
    <fill>
      <patternFill patternType="solid">
        <fgColor theme="0" tint="-4.9989318521683403E-2"/>
        <bgColor auto="1"/>
      </patternFill>
    </fill>
    <fill>
      <patternFill patternType="solid">
        <fgColor theme="3" tint="0.79992065187536243"/>
        <bgColor auto="1"/>
      </patternFill>
    </fill>
    <fill>
      <patternFill patternType="solid">
        <fgColor theme="5" tint="0.79992065187536243"/>
        <bgColor auto="1"/>
      </patternFill>
    </fill>
    <fill>
      <patternFill patternType="solid">
        <fgColor theme="6" tint="0.79992065187536243"/>
        <bgColor auto="1"/>
      </patternFill>
    </fill>
    <fill>
      <patternFill patternType="solid">
        <fgColor theme="7" tint="0.79992065187536243"/>
        <bgColor auto="1"/>
      </patternFill>
    </fill>
    <fill>
      <patternFill patternType="solid">
        <fgColor theme="8" tint="0.79992065187536243"/>
        <bgColor auto="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9" fontId="9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4" fontId="11" fillId="0" borderId="1" xfId="0" applyNumberFormat="1" applyFont="1" applyBorder="1" applyAlignment="1">
      <alignment horizontal="right" vertical="center"/>
    </xf>
    <xf numFmtId="10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horizontal="right" vertical="center"/>
    </xf>
    <xf numFmtId="10" fontId="5" fillId="2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>
      <alignment horizontal="right" vertical="center"/>
    </xf>
    <xf numFmtId="10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quotePrefix="1" applyFont="1"/>
    <xf numFmtId="0" fontId="13" fillId="3" borderId="2" xfId="0" applyFont="1" applyFill="1" applyBorder="1" applyAlignment="1">
      <alignment horizontal="left" vertical="center"/>
    </xf>
    <xf numFmtId="164" fontId="13" fillId="3" borderId="2" xfId="0" applyNumberFormat="1" applyFont="1" applyFill="1" applyBorder="1" applyAlignment="1">
      <alignment horizontal="right" vertical="center"/>
    </xf>
    <xf numFmtId="10" fontId="13" fillId="3" borderId="2" xfId="0" applyNumberFormat="1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left" vertical="center"/>
    </xf>
    <xf numFmtId="164" fontId="14" fillId="4" borderId="3" xfId="0" applyNumberFormat="1" applyFont="1" applyFill="1" applyBorder="1" applyAlignment="1">
      <alignment horizontal="right" vertical="center"/>
    </xf>
    <xf numFmtId="10" fontId="14" fillId="4" borderId="3" xfId="0" applyNumberFormat="1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left" vertical="center"/>
    </xf>
    <xf numFmtId="164" fontId="9" fillId="5" borderId="3" xfId="0" applyNumberFormat="1" applyFont="1" applyFill="1" applyBorder="1" applyAlignment="1">
      <alignment horizontal="right" vertical="center"/>
    </xf>
    <xf numFmtId="10" fontId="9" fillId="5" borderId="3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164" fontId="11" fillId="0" borderId="3" xfId="0" applyNumberFormat="1" applyFont="1" applyBorder="1" applyAlignment="1">
      <alignment horizontal="right" vertical="center"/>
    </xf>
    <xf numFmtId="10" fontId="11" fillId="0" borderId="3" xfId="0" applyNumberFormat="1" applyFont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0" fontId="5" fillId="2" borderId="4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wrapText="1"/>
    </xf>
    <xf numFmtId="0" fontId="15" fillId="0" borderId="5" xfId="0" applyFont="1" applyBorder="1" applyAlignment="1">
      <alignment vertical="center"/>
    </xf>
    <xf numFmtId="164" fontId="15" fillId="0" borderId="6" xfId="0" applyNumberFormat="1" applyFont="1" applyBorder="1" applyAlignment="1">
      <alignment vertical="center"/>
    </xf>
    <xf numFmtId="0" fontId="15" fillId="0" borderId="7" xfId="0" applyFont="1" applyBorder="1" applyAlignment="1">
      <alignment horizontal="left" vertical="center"/>
    </xf>
    <xf numFmtId="0" fontId="15" fillId="0" borderId="0" xfId="0" applyFont="1" applyAlignment="1">
      <alignment horizontal="right" vertical="center"/>
    </xf>
    <xf numFmtId="49" fontId="15" fillId="0" borderId="0" xfId="0" applyNumberFormat="1" applyFont="1" applyAlignment="1">
      <alignment horizontal="right" vertical="center"/>
    </xf>
    <xf numFmtId="10" fontId="15" fillId="0" borderId="0" xfId="0" applyNumberFormat="1" applyFont="1" applyAlignment="1">
      <alignment horizontal="center" vertical="center"/>
    </xf>
    <xf numFmtId="0" fontId="8" fillId="6" borderId="3" xfId="0" applyFont="1" applyFill="1" applyBorder="1" applyAlignment="1">
      <alignment horizontal="left" vertical="center"/>
    </xf>
    <xf numFmtId="164" fontId="8" fillId="6" borderId="3" xfId="0" applyNumberFormat="1" applyFont="1" applyFill="1" applyBorder="1" applyAlignment="1">
      <alignment horizontal="right" vertical="center"/>
    </xf>
    <xf numFmtId="10" fontId="8" fillId="6" borderId="3" xfId="0" applyNumberFormat="1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left" vertical="center"/>
    </xf>
    <xf numFmtId="164" fontId="16" fillId="7" borderId="3" xfId="0" applyNumberFormat="1" applyFont="1" applyFill="1" applyBorder="1" applyAlignment="1">
      <alignment horizontal="right" vertical="center"/>
    </xf>
    <xf numFmtId="10" fontId="16" fillId="7" borderId="3" xfId="0" applyNumberFormat="1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left" vertical="center"/>
    </xf>
    <xf numFmtId="164" fontId="11" fillId="8" borderId="3" xfId="0" applyNumberFormat="1" applyFont="1" applyFill="1" applyBorder="1" applyAlignment="1">
      <alignment horizontal="right" vertical="center"/>
    </xf>
    <xf numFmtId="10" fontId="11" fillId="8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zoomScaleNormal="100" workbookViewId="0">
      <pane ySplit="7" topLeftCell="A14" activePane="bottomLeft" state="frozen"/>
      <selection pane="bottomLeft" activeCell="D26" sqref="D26"/>
    </sheetView>
  </sheetViews>
  <sheetFormatPr defaultColWidth="9.140625" defaultRowHeight="15" x14ac:dyDescent="0.25"/>
  <cols>
    <col min="1" max="1" width="74" style="1" customWidth="1"/>
    <col min="2" max="4" width="19.7109375" style="1" customWidth="1"/>
    <col min="5" max="6" width="15" style="1" customWidth="1"/>
  </cols>
  <sheetData>
    <row r="1" spans="1:6" s="2" customFormat="1" ht="20.100000000000001" customHeight="1" x14ac:dyDescent="0.2">
      <c r="A1" s="3" t="s">
        <v>0</v>
      </c>
      <c r="B1" s="4"/>
      <c r="C1" s="4"/>
      <c r="D1" s="4"/>
      <c r="E1" s="4"/>
      <c r="F1" s="4"/>
    </row>
    <row r="2" spans="1:6" s="5" customFormat="1" ht="30" customHeight="1" x14ac:dyDescent="0.25">
      <c r="A2" s="56" t="s">
        <v>1</v>
      </c>
      <c r="B2" s="56"/>
      <c r="C2" s="56"/>
      <c r="D2" s="56"/>
      <c r="E2" s="56"/>
      <c r="F2" s="56"/>
    </row>
    <row r="3" spans="1:6" s="5" customFormat="1" ht="30" customHeight="1" x14ac:dyDescent="0.25">
      <c r="A3" s="57" t="s">
        <v>2</v>
      </c>
      <c r="B3" s="57"/>
      <c r="C3" s="57"/>
      <c r="D3" s="57"/>
      <c r="E3" s="57"/>
      <c r="F3" s="57"/>
    </row>
    <row r="4" spans="1:6" s="6" customFormat="1" ht="24.95" customHeight="1" x14ac:dyDescent="0.3">
      <c r="A4" s="57" t="s">
        <v>3</v>
      </c>
      <c r="B4" s="57"/>
      <c r="C4" s="57"/>
      <c r="D4" s="57"/>
      <c r="E4" s="57"/>
      <c r="F4" s="57"/>
    </row>
    <row r="5" spans="1:6" s="7" customFormat="1" ht="24.95" customHeight="1" x14ac:dyDescent="0.25">
      <c r="A5" s="8" t="s">
        <v>4</v>
      </c>
      <c r="B5" s="9"/>
      <c r="C5" s="9"/>
      <c r="D5" s="9"/>
      <c r="E5" s="9"/>
      <c r="F5" s="9"/>
    </row>
    <row r="6" spans="1:6" ht="57.6" customHeight="1" x14ac:dyDescent="0.25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</row>
    <row r="7" spans="1:6" s="11" customFormat="1" ht="15.95" customHeight="1" x14ac:dyDescent="0.25">
      <c r="A7" s="12" t="s">
        <v>11</v>
      </c>
      <c r="B7" s="12">
        <f>COLUMN()</f>
        <v>2</v>
      </c>
      <c r="C7" s="12">
        <f>COLUMN()</f>
        <v>3</v>
      </c>
      <c r="D7" s="12">
        <f>COLUMN()</f>
        <v>4</v>
      </c>
      <c r="E7" s="12" t="e">
        <f ca="1">_xlfn.CONCAT(TEXT(COLUMN(),"@")," (",TEXT(D7,"@")," / ",TEXT(B7,"@"),")")</f>
        <v>#NAME?</v>
      </c>
      <c r="F7" s="12" t="e">
        <f ca="1">_xlfn.CONCAT(TEXT(COLUMN(),"@")," (",TEXT(D7,"@")," / ",TEXT(C7,"@"),")")</f>
        <v>#NAME?</v>
      </c>
    </row>
    <row r="8" spans="1:6" s="11" customFormat="1" ht="24.95" customHeight="1" x14ac:dyDescent="0.25">
      <c r="A8" s="13" t="s">
        <v>12</v>
      </c>
      <c r="B8" s="14">
        <v>2086124.76</v>
      </c>
      <c r="C8" s="14">
        <v>6718232.1200000001</v>
      </c>
      <c r="D8" s="14">
        <v>3237442.9</v>
      </c>
      <c r="E8" s="15">
        <f t="shared" ref="E8:E14" si="0">IF(B8&lt;&gt;0,D8/B8,"-")</f>
        <v>1.5518932338447484</v>
      </c>
      <c r="F8" s="15">
        <f>IF(C8&lt;&gt;0,D8/C8,"-")</f>
        <v>0.48188911043460642</v>
      </c>
    </row>
    <row r="9" spans="1:6" s="11" customFormat="1" ht="24.95" customHeight="1" x14ac:dyDescent="0.25">
      <c r="A9" s="13" t="s">
        <v>13</v>
      </c>
      <c r="B9" s="14">
        <v>0</v>
      </c>
      <c r="C9" s="14">
        <v>0</v>
      </c>
      <c r="D9" s="14">
        <v>0</v>
      </c>
      <c r="E9" s="15" t="str">
        <f t="shared" si="0"/>
        <v>-</v>
      </c>
      <c r="F9" s="15" t="str">
        <f>IF(C9&lt;&gt;0,D9/C9,"-")</f>
        <v>-</v>
      </c>
    </row>
    <row r="10" spans="1:6" s="16" customFormat="1" ht="30" customHeight="1" x14ac:dyDescent="0.25">
      <c r="A10" s="17" t="s">
        <v>14</v>
      </c>
      <c r="B10" s="18">
        <f>B8+B9</f>
        <v>2086124.76</v>
      </c>
      <c r="C10" s="18">
        <f>C8+C9</f>
        <v>6718232.1200000001</v>
      </c>
      <c r="D10" s="18">
        <f>D8+D9</f>
        <v>3237442.9</v>
      </c>
      <c r="E10" s="19">
        <f t="shared" si="0"/>
        <v>1.5518932338447484</v>
      </c>
      <c r="F10" s="19">
        <v>0.4819</v>
      </c>
    </row>
    <row r="11" spans="1:6" s="11" customFormat="1" ht="24.95" customHeight="1" x14ac:dyDescent="0.25">
      <c r="A11" s="13" t="s">
        <v>15</v>
      </c>
      <c r="B11" s="14">
        <v>2060803.34</v>
      </c>
      <c r="C11" s="14">
        <v>6705529.3300000001</v>
      </c>
      <c r="D11" s="14">
        <v>2923133.19</v>
      </c>
      <c r="E11" s="15"/>
      <c r="F11" s="15"/>
    </row>
    <row r="12" spans="1:6" s="11" customFormat="1" ht="24.95" customHeight="1" x14ac:dyDescent="0.25">
      <c r="A12" s="13" t="s">
        <v>16</v>
      </c>
      <c r="B12" s="14">
        <v>4341.71</v>
      </c>
      <c r="C12" s="14">
        <v>12702.79</v>
      </c>
      <c r="D12" s="14">
        <v>309265.81</v>
      </c>
      <c r="E12" s="15"/>
      <c r="F12" s="15"/>
    </row>
    <row r="13" spans="1:6" ht="30" customHeight="1" x14ac:dyDescent="0.25">
      <c r="A13" s="17" t="s">
        <v>17</v>
      </c>
      <c r="B13" s="18">
        <f>B11+B12</f>
        <v>2065145.05</v>
      </c>
      <c r="C13" s="18">
        <f>C11+C12</f>
        <v>6718232.1200000001</v>
      </c>
      <c r="D13" s="18">
        <f>D11+D12</f>
        <v>3232399</v>
      </c>
      <c r="E13" s="19">
        <f t="shared" si="0"/>
        <v>1.5652164481134145</v>
      </c>
      <c r="F13" s="19">
        <f>IF(C13&lt;&gt;0,D13/C13,"-")</f>
        <v>0.48113833256478789</v>
      </c>
    </row>
    <row r="14" spans="1:6" ht="30" customHeight="1" x14ac:dyDescent="0.25">
      <c r="A14" s="17" t="s">
        <v>18</v>
      </c>
      <c r="B14" s="18">
        <f>B8+B9-B11-B12</f>
        <v>20979.709999999926</v>
      </c>
      <c r="C14" s="18">
        <f>C8+C9-C11-C12</f>
        <v>3.637978807091713E-11</v>
      </c>
      <c r="D14" s="18">
        <f>D8+D9-D11-D12</f>
        <v>5043.8999999999651</v>
      </c>
      <c r="E14" s="19">
        <f t="shared" si="0"/>
        <v>0.2404180038713587</v>
      </c>
      <c r="F14" s="19">
        <f>IF(C14&lt;&gt;0,D14/C14,"-")</f>
        <v>138645667483483.2</v>
      </c>
    </row>
    <row r="15" spans="1:6" x14ac:dyDescent="0.25">
      <c r="A15" s="20"/>
      <c r="B15" s="21"/>
      <c r="C15" s="21"/>
      <c r="D15" s="21"/>
      <c r="E15" s="22"/>
      <c r="F15" s="22"/>
    </row>
    <row r="16" spans="1:6" x14ac:dyDescent="0.25">
      <c r="A16" s="20"/>
      <c r="B16" s="21"/>
      <c r="C16" s="21"/>
      <c r="D16" s="21"/>
      <c r="E16" s="22"/>
      <c r="F16" s="22"/>
    </row>
    <row r="17" spans="1:6" s="7" customFormat="1" ht="21.75" customHeight="1" x14ac:dyDescent="0.2">
      <c r="A17" s="23" t="s">
        <v>19</v>
      </c>
      <c r="B17" s="9"/>
      <c r="C17" s="9"/>
      <c r="D17" s="9"/>
      <c r="E17" s="9"/>
      <c r="F17" s="9"/>
    </row>
    <row r="18" spans="1:6" ht="57.6" customHeight="1" x14ac:dyDescent="0.25">
      <c r="A18" s="10" t="s">
        <v>5</v>
      </c>
      <c r="B18" s="10" t="str">
        <f>B6</f>
        <v>Ostvarenje /
Izvršenje
01.-06.2025.</v>
      </c>
      <c r="C18" s="10" t="str">
        <f>C6</f>
        <v>Izvorni plan
2026.</v>
      </c>
      <c r="D18" s="10" t="str">
        <f>D6</f>
        <v>Ostvarenje /
Izvršenje
01.-06.2026.</v>
      </c>
      <c r="E18" s="10" t="str">
        <f>E6</f>
        <v>Indeks
izvršenja
01.-06.2025.</v>
      </c>
      <c r="F18" s="10" t="str">
        <f>F6</f>
        <v>Indeks
izvršenja
01.-06.2026.</v>
      </c>
    </row>
    <row r="19" spans="1:6" s="11" customFormat="1" ht="15.95" customHeight="1" x14ac:dyDescent="0.25">
      <c r="A19" s="12" t="s">
        <v>11</v>
      </c>
      <c r="B19" s="12">
        <f>COLUMN()</f>
        <v>2</v>
      </c>
      <c r="C19" s="12">
        <f>COLUMN()</f>
        <v>3</v>
      </c>
      <c r="D19" s="12">
        <f>COLUMN()</f>
        <v>4</v>
      </c>
      <c r="E19" s="12" t="e">
        <f ca="1">_xlfn.CONCAT(TEXT(COLUMN(),"@")," (",TEXT(D19,"@")," / ",TEXT(B19,"@"),")")</f>
        <v>#NAME?</v>
      </c>
      <c r="F19" s="12" t="e">
        <f ca="1">_xlfn.CONCAT(TEXT(COLUMN(),"@")," (",TEXT(D19,"@")," / ",TEXT(C19,"@"),")")</f>
        <v>#NAME?</v>
      </c>
    </row>
    <row r="20" spans="1:6" s="11" customFormat="1" ht="24.95" customHeight="1" x14ac:dyDescent="0.25">
      <c r="A20" s="13" t="s">
        <v>20</v>
      </c>
      <c r="B20" s="14">
        <v>0</v>
      </c>
      <c r="C20" s="14">
        <v>0</v>
      </c>
      <c r="D20" s="14">
        <v>0</v>
      </c>
      <c r="E20" s="15" t="str">
        <f t="shared" ref="E20:E26" si="1">IF(B20&lt;&gt;0,D20/B20,"-")</f>
        <v>-</v>
      </c>
      <c r="F20" s="15" t="str">
        <f t="shared" ref="F20:F26" si="2">IF(C20&lt;&gt;0,D20/C20,"-")</f>
        <v>-</v>
      </c>
    </row>
    <row r="21" spans="1:6" s="11" customFormat="1" ht="24.95" customHeight="1" x14ac:dyDescent="0.25">
      <c r="A21" s="13" t="s">
        <v>21</v>
      </c>
      <c r="B21" s="14">
        <v>0</v>
      </c>
      <c r="C21" s="14">
        <v>0</v>
      </c>
      <c r="D21" s="14">
        <v>0</v>
      </c>
      <c r="E21" s="15" t="str">
        <f t="shared" si="1"/>
        <v>-</v>
      </c>
      <c r="F21" s="15" t="str">
        <f t="shared" si="2"/>
        <v>-</v>
      </c>
    </row>
    <row r="22" spans="1:6" s="11" customFormat="1" ht="30" customHeight="1" x14ac:dyDescent="0.25">
      <c r="A22" s="17" t="s">
        <v>22</v>
      </c>
      <c r="B22" s="18">
        <f>B20-B21</f>
        <v>0</v>
      </c>
      <c r="C22" s="18">
        <f>C20-C21</f>
        <v>0</v>
      </c>
      <c r="D22" s="18">
        <f>D20-D21</f>
        <v>0</v>
      </c>
      <c r="E22" s="19" t="str">
        <f t="shared" si="1"/>
        <v>-</v>
      </c>
      <c r="F22" s="19" t="str">
        <f t="shared" si="2"/>
        <v>-</v>
      </c>
    </row>
    <row r="23" spans="1:6" s="11" customFormat="1" ht="24.95" customHeight="1" x14ac:dyDescent="0.25">
      <c r="A23" s="13" t="s">
        <v>23</v>
      </c>
      <c r="B23" s="14">
        <v>30657.08</v>
      </c>
      <c r="C23" s="14">
        <v>30657.08</v>
      </c>
      <c r="D23" s="14">
        <v>32847.74</v>
      </c>
      <c r="E23" s="15">
        <f t="shared" si="1"/>
        <v>1.0714569032667167</v>
      </c>
      <c r="F23" s="15">
        <f t="shared" si="2"/>
        <v>1.0714569032667167</v>
      </c>
    </row>
    <row r="24" spans="1:6" s="11" customFormat="1" ht="24.95" customHeight="1" x14ac:dyDescent="0.25">
      <c r="A24" s="13" t="s">
        <v>24</v>
      </c>
      <c r="B24" s="14">
        <v>0</v>
      </c>
      <c r="C24" s="14">
        <v>30657.08</v>
      </c>
      <c r="D24" s="14">
        <v>0</v>
      </c>
      <c r="E24" s="15" t="str">
        <f t="shared" si="1"/>
        <v>-</v>
      </c>
      <c r="F24" s="15">
        <f t="shared" si="2"/>
        <v>0</v>
      </c>
    </row>
    <row r="25" spans="1:6" ht="30" customHeight="1" x14ac:dyDescent="0.25">
      <c r="A25" s="17" t="s">
        <v>25</v>
      </c>
      <c r="B25" s="18">
        <f>B20-B21+B23-B24</f>
        <v>30657.08</v>
      </c>
      <c r="C25" s="18">
        <f>C20-C21+C23-C24</f>
        <v>0</v>
      </c>
      <c r="D25" s="18">
        <f>D20-D21+D23-D24</f>
        <v>32847.74</v>
      </c>
      <c r="E25" s="19">
        <f t="shared" si="1"/>
        <v>1.0714569032667167</v>
      </c>
      <c r="F25" s="19" t="str">
        <f t="shared" si="2"/>
        <v>-</v>
      </c>
    </row>
    <row r="26" spans="1:6" ht="30" customHeight="1" x14ac:dyDescent="0.25">
      <c r="A26" s="17" t="s">
        <v>26</v>
      </c>
      <c r="B26" s="18">
        <f>B14+B25</f>
        <v>51636.789999999928</v>
      </c>
      <c r="C26" s="18">
        <f>C14+C25</f>
        <v>3.637978807091713E-11</v>
      </c>
      <c r="D26" s="18">
        <f>D14+D25</f>
        <v>37891.639999999963</v>
      </c>
      <c r="E26" s="19">
        <f t="shared" si="1"/>
        <v>0.73381091272327381</v>
      </c>
      <c r="F26" s="19">
        <f t="shared" si="2"/>
        <v>1041557469387553.8</v>
      </c>
    </row>
    <row r="27" spans="1:6" x14ac:dyDescent="0.25">
      <c r="A27" s="11"/>
      <c r="B27" s="11"/>
      <c r="C27" s="11"/>
      <c r="D27" s="11"/>
      <c r="E27" s="11"/>
      <c r="F27" s="11"/>
    </row>
    <row r="28" spans="1:6" x14ac:dyDescent="0.25">
      <c r="A28" s="11"/>
      <c r="B28" s="11"/>
      <c r="C28" s="11"/>
      <c r="D28" s="11"/>
      <c r="E28" s="11"/>
      <c r="F28" s="11"/>
    </row>
    <row r="29" spans="1:6" x14ac:dyDescent="0.25">
      <c r="C29" s="24"/>
    </row>
  </sheetData>
  <mergeCells count="3">
    <mergeCell ref="A2:F2"/>
    <mergeCell ref="A4:F4"/>
    <mergeCell ref="A3:F3"/>
  </mergeCells>
  <pageMargins left="0.39370078740157499" right="0.39370078740157499" top="0.39370078740157499" bottom="0.39370078740157499" header="0.23622047244094499" footer="0.23622047244094499"/>
  <pageSetup paperSize="9" scale="10" fitToHeight="0" orientation="portrait" r:id="rId1"/>
  <headerFooter>
    <oddFooter>Stranica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22"/>
  <sheetViews>
    <sheetView zoomScaleNormal="100" workbookViewId="0">
      <pane ySplit="6" topLeftCell="A7" activePane="bottomLeft" state="frozen"/>
      <selection pane="bottomLeft" activeCell="F23" sqref="F23"/>
    </sheetView>
  </sheetViews>
  <sheetFormatPr defaultColWidth="9.140625" defaultRowHeight="15" x14ac:dyDescent="0.25"/>
  <cols>
    <col min="1" max="1" width="73.7109375" style="1" customWidth="1"/>
    <col min="2" max="2" width="29.7109375" style="1" customWidth="1"/>
    <col min="3" max="4" width="19.7109375" style="1" customWidth="1"/>
    <col min="5" max="5" width="15.7109375" style="1" customWidth="1"/>
    <col min="6" max="6" width="12.7109375" style="1" customWidth="1"/>
  </cols>
  <sheetData>
    <row r="1" spans="1:6" s="5" customFormat="1" ht="30" customHeight="1" x14ac:dyDescent="0.25">
      <c r="A1" s="57" t="s">
        <v>2</v>
      </c>
      <c r="B1" s="57"/>
      <c r="C1" s="57"/>
      <c r="D1" s="57"/>
      <c r="E1" s="57"/>
      <c r="F1" s="57"/>
    </row>
    <row r="2" spans="1:6" s="5" customFormat="1" ht="30" customHeight="1" x14ac:dyDescent="0.25">
      <c r="A2" s="57" t="s">
        <v>27</v>
      </c>
      <c r="B2" s="57"/>
      <c r="C2" s="57"/>
      <c r="D2" s="57"/>
      <c r="E2" s="57"/>
      <c r="F2" s="57"/>
    </row>
    <row r="3" spans="1:6" s="6" customFormat="1" ht="24.95" customHeight="1" x14ac:dyDescent="0.3">
      <c r="A3" s="57" t="s">
        <v>28</v>
      </c>
      <c r="B3" s="57"/>
      <c r="C3" s="57"/>
      <c r="D3" s="57"/>
      <c r="E3" s="57"/>
      <c r="F3" s="57"/>
    </row>
    <row r="4" spans="1:6" s="7" customFormat="1" ht="24.95" customHeight="1" x14ac:dyDescent="0.25">
      <c r="A4" s="8" t="s">
        <v>29</v>
      </c>
      <c r="B4" s="9"/>
      <c r="C4" s="9"/>
      <c r="D4" s="9"/>
      <c r="E4" s="9"/>
      <c r="F4" s="9"/>
    </row>
    <row r="5" spans="1:6" ht="57.6" customHeight="1" x14ac:dyDescent="0.25">
      <c r="A5" s="10" t="s">
        <v>30</v>
      </c>
      <c r="B5" s="10" t="s">
        <v>31</v>
      </c>
      <c r="C5" s="10" t="s">
        <v>7</v>
      </c>
      <c r="D5" s="10" t="s">
        <v>32</v>
      </c>
      <c r="E5" s="10" t="s">
        <v>33</v>
      </c>
      <c r="F5" s="10" t="s">
        <v>34</v>
      </c>
    </row>
    <row r="6" spans="1:6" s="11" customFormat="1" ht="15.95" customHeight="1" x14ac:dyDescent="0.25">
      <c r="A6" s="12" t="s">
        <v>11</v>
      </c>
      <c r="B6" s="12">
        <f>COLUMN()</f>
        <v>2</v>
      </c>
      <c r="C6" s="12">
        <v>3</v>
      </c>
      <c r="D6" s="12">
        <f>COLUMN()</f>
        <v>4</v>
      </c>
      <c r="E6" s="12" t="e">
        <f ca="1">_xlfn.CONCAT(TEXT(COLUMN(),"@")," (",TEXT(D6,"@")," / ",TEXT(B6,"@"),")")</f>
        <v>#NAME?</v>
      </c>
      <c r="F6" s="12" t="e">
        <f ca="1">_xlfn.CONCAT(TEXT(COLUMN(),"@")," (",TEXT(D6,"@")," / ",TEXT(C6,"@"),")")</f>
        <v>#NAME?</v>
      </c>
    </row>
    <row r="7" spans="1:6" x14ac:dyDescent="0.25">
      <c r="A7" s="25" t="s">
        <v>12</v>
      </c>
      <c r="B7" s="26">
        <f>SUBTOTAL(9,B10:B22)</f>
        <v>2086124.7599999998</v>
      </c>
      <c r="C7" s="26">
        <v>6718232.1200000001</v>
      </c>
      <c r="D7" s="26">
        <f>SUBTOTAL(9,D10:D22)</f>
        <v>3237442.9</v>
      </c>
      <c r="E7" s="27">
        <f t="shared" ref="E7:E23" si="0">IF(B7&lt;&gt;0,D7/B7,"-")</f>
        <v>1.5518932338447486</v>
      </c>
      <c r="F7" s="27">
        <f t="shared" ref="F7:F23" si="1">IF(C7&lt;&gt;0,D7/C7,"-")</f>
        <v>0.48188911043460642</v>
      </c>
    </row>
    <row r="8" spans="1:6" x14ac:dyDescent="0.25">
      <c r="A8" s="28" t="s">
        <v>35</v>
      </c>
      <c r="B8" s="29">
        <f>SUBTOTAL(9,B10:B10)</f>
        <v>0</v>
      </c>
      <c r="C8" s="29">
        <v>0</v>
      </c>
      <c r="D8" s="29">
        <f>SUBTOTAL(9,D10:D10)</f>
        <v>0</v>
      </c>
      <c r="E8" s="30" t="str">
        <f t="shared" si="0"/>
        <v>-</v>
      </c>
      <c r="F8" s="30" t="str">
        <f t="shared" si="1"/>
        <v>-</v>
      </c>
    </row>
    <row r="9" spans="1:6" x14ac:dyDescent="0.25">
      <c r="A9" s="31" t="s">
        <v>36</v>
      </c>
      <c r="B9" s="32">
        <f>SUBTOTAL(9,B10:B10)</f>
        <v>0</v>
      </c>
      <c r="C9" s="32"/>
      <c r="D9" s="32">
        <f>SUBTOTAL(9,D10:D10)</f>
        <v>0</v>
      </c>
      <c r="E9" s="33" t="str">
        <f t="shared" si="0"/>
        <v>-</v>
      </c>
      <c r="F9" s="33" t="str">
        <f t="shared" si="1"/>
        <v>-</v>
      </c>
    </row>
    <row r="10" spans="1:6" x14ac:dyDescent="0.25">
      <c r="A10" s="34" t="s">
        <v>37</v>
      </c>
      <c r="B10" s="35">
        <v>0</v>
      </c>
      <c r="C10" s="35"/>
      <c r="D10" s="35">
        <v>0</v>
      </c>
      <c r="E10" s="36" t="str">
        <f t="shared" si="0"/>
        <v>-</v>
      </c>
      <c r="F10" s="36" t="str">
        <f t="shared" si="1"/>
        <v>-</v>
      </c>
    </row>
    <row r="11" spans="1:6" x14ac:dyDescent="0.25">
      <c r="A11" s="28" t="s">
        <v>38</v>
      </c>
      <c r="B11" s="29">
        <f>SUBTOTAL(9,B13:B15)</f>
        <v>1646581.5799999998</v>
      </c>
      <c r="C11" s="29">
        <v>5695834.04</v>
      </c>
      <c r="D11" s="29">
        <f>SUBTOTAL(9,D13:D15)</f>
        <v>2756893.5100000002</v>
      </c>
      <c r="E11" s="30"/>
      <c r="F11" s="30">
        <f t="shared" si="1"/>
        <v>0.48401928332869759</v>
      </c>
    </row>
    <row r="12" spans="1:6" x14ac:dyDescent="0.25">
      <c r="A12" s="31" t="s">
        <v>39</v>
      </c>
      <c r="B12" s="32">
        <f>SUBTOTAL(9,B13:B13)</f>
        <v>24363.94</v>
      </c>
      <c r="C12" s="32">
        <v>30364.04</v>
      </c>
      <c r="D12" s="32">
        <f>SUBTOTAL(9,D13:D13)</f>
        <v>23154.31</v>
      </c>
      <c r="E12" s="33"/>
      <c r="F12" s="33">
        <f t="shared" si="1"/>
        <v>0.76255695882366115</v>
      </c>
    </row>
    <row r="13" spans="1:6" x14ac:dyDescent="0.25">
      <c r="A13" s="34" t="s">
        <v>40</v>
      </c>
      <c r="B13" s="35">
        <v>24363.94</v>
      </c>
      <c r="C13" s="35">
        <v>30364.04</v>
      </c>
      <c r="D13" s="35">
        <v>23154.31</v>
      </c>
      <c r="E13" s="36"/>
      <c r="F13" s="36">
        <f t="shared" si="1"/>
        <v>0.76255695882366115</v>
      </c>
    </row>
    <row r="14" spans="1:6" x14ac:dyDescent="0.25">
      <c r="A14" s="31" t="s">
        <v>41</v>
      </c>
      <c r="B14" s="32">
        <f>SUBTOTAL(9,B15:B15)</f>
        <v>1622217.64</v>
      </c>
      <c r="C14" s="32">
        <v>5665470</v>
      </c>
      <c r="D14" s="32">
        <f>SUBTOTAL(9,D15:D15)</f>
        <v>2733739.2</v>
      </c>
      <c r="E14" s="33"/>
      <c r="F14" s="33">
        <f t="shared" si="1"/>
        <v>0.48252646294129176</v>
      </c>
    </row>
    <row r="15" spans="1:6" x14ac:dyDescent="0.25">
      <c r="A15" s="34" t="s">
        <v>42</v>
      </c>
      <c r="B15" s="35">
        <v>1622217.64</v>
      </c>
      <c r="C15" s="35">
        <v>5665470</v>
      </c>
      <c r="D15" s="35">
        <v>2733739.2</v>
      </c>
      <c r="E15" s="36"/>
      <c r="F15" s="36">
        <f t="shared" si="1"/>
        <v>0.48252646294129176</v>
      </c>
    </row>
    <row r="16" spans="1:6" x14ac:dyDescent="0.25">
      <c r="A16" s="28" t="s">
        <v>43</v>
      </c>
      <c r="B16" s="29">
        <f>SUBTOTAL(9,B18:B18)</f>
        <v>15332.41</v>
      </c>
      <c r="C16" s="29">
        <v>22000.080000000002</v>
      </c>
      <c r="D16" s="29">
        <f>SUBTOTAL(9,D18:D18)</f>
        <v>20030.57</v>
      </c>
      <c r="E16" s="30"/>
      <c r="F16" s="30">
        <f t="shared" si="1"/>
        <v>0.9104771437194773</v>
      </c>
    </row>
    <row r="17" spans="1:6" x14ac:dyDescent="0.25">
      <c r="A17" s="31" t="s">
        <v>44</v>
      </c>
      <c r="B17" s="32">
        <f>SUBTOTAL(9,B18:B18)</f>
        <v>15332.41</v>
      </c>
      <c r="C17" s="32">
        <v>22000.080000000002</v>
      </c>
      <c r="D17" s="32">
        <f>SUBTOTAL(9,D18:D18)</f>
        <v>20030.57</v>
      </c>
      <c r="E17" s="33"/>
      <c r="F17" s="33">
        <f t="shared" si="1"/>
        <v>0.9104771437194773</v>
      </c>
    </row>
    <row r="18" spans="1:6" x14ac:dyDescent="0.25">
      <c r="A18" s="34" t="s">
        <v>45</v>
      </c>
      <c r="B18" s="35">
        <v>15332.41</v>
      </c>
      <c r="C18" s="35">
        <v>22000.080000000002</v>
      </c>
      <c r="D18" s="35">
        <v>20030.57</v>
      </c>
      <c r="E18" s="36"/>
      <c r="F18" s="36">
        <f t="shared" si="1"/>
        <v>0.9104771437194773</v>
      </c>
    </row>
    <row r="19" spans="1:6" x14ac:dyDescent="0.25">
      <c r="A19" s="28" t="s">
        <v>46</v>
      </c>
      <c r="B19" s="29">
        <f>SUBTOTAL(9,B21:B22)</f>
        <v>424210.77</v>
      </c>
      <c r="C19" s="29">
        <v>1000398</v>
      </c>
      <c r="D19" s="29">
        <f>SUBTOTAL(9,D21:D22)</f>
        <v>460518.82</v>
      </c>
      <c r="E19" s="30"/>
      <c r="F19" s="30">
        <f t="shared" si="1"/>
        <v>0.46033560642864141</v>
      </c>
    </row>
    <row r="20" spans="1:6" x14ac:dyDescent="0.25">
      <c r="A20" s="31" t="s">
        <v>47</v>
      </c>
      <c r="B20" s="32">
        <f>SUBTOTAL(9,B21:B22)</f>
        <v>424210.77</v>
      </c>
      <c r="C20" s="32">
        <v>1000398</v>
      </c>
      <c r="D20" s="32">
        <f>SUBTOTAL(9,D21:D22)</f>
        <v>460518.82</v>
      </c>
      <c r="E20" s="33"/>
      <c r="F20" s="33">
        <f t="shared" si="1"/>
        <v>0.46033560642864141</v>
      </c>
    </row>
    <row r="21" spans="1:6" x14ac:dyDescent="0.25">
      <c r="A21" s="34" t="s">
        <v>48</v>
      </c>
      <c r="B21" s="35">
        <v>419869.06</v>
      </c>
      <c r="C21" s="35">
        <v>990398</v>
      </c>
      <c r="D21" s="35">
        <v>452326.09</v>
      </c>
      <c r="E21" s="36"/>
      <c r="F21" s="36">
        <f t="shared" si="1"/>
        <v>0.45671143318140789</v>
      </c>
    </row>
    <row r="22" spans="1:6" x14ac:dyDescent="0.25">
      <c r="A22" s="34" t="s">
        <v>49</v>
      </c>
      <c r="B22" s="35">
        <v>4341.71</v>
      </c>
      <c r="C22" s="35">
        <v>10000</v>
      </c>
      <c r="D22" s="35">
        <v>8192.73</v>
      </c>
      <c r="E22" s="36"/>
      <c r="F22" s="36">
        <f t="shared" si="1"/>
        <v>0.81927299999999992</v>
      </c>
    </row>
    <row r="23" spans="1:6" ht="20.100000000000001" customHeight="1" x14ac:dyDescent="0.25">
      <c r="A23" s="37" t="s">
        <v>50</v>
      </c>
      <c r="B23" s="38">
        <f>IFERROR(SUBTOTAL(9,B10:B22),0)</f>
        <v>2086124.7599999998</v>
      </c>
      <c r="C23" s="38">
        <v>6718232.1200000001</v>
      </c>
      <c r="D23" s="38">
        <f>IFERROR(SUBTOTAL(9,D10:D22),0)</f>
        <v>3237442.9</v>
      </c>
      <c r="E23" s="39">
        <f t="shared" si="0"/>
        <v>1.5518932338447486</v>
      </c>
      <c r="F23" s="39">
        <f t="shared" si="1"/>
        <v>0.48188911043460642</v>
      </c>
    </row>
    <row r="24" spans="1:6" x14ac:dyDescent="0.25">
      <c r="A24" s="11"/>
      <c r="B24" s="11"/>
      <c r="C24" s="11"/>
      <c r="D24" s="11"/>
      <c r="E24" s="11"/>
      <c r="F24" s="11"/>
    </row>
    <row r="25" spans="1:6" x14ac:dyDescent="0.25">
      <c r="A25" s="11"/>
      <c r="B25" s="11"/>
      <c r="C25" s="11"/>
      <c r="D25" s="11"/>
      <c r="E25" s="11"/>
      <c r="F25" s="11"/>
    </row>
    <row r="26" spans="1:6" s="7" customFormat="1" ht="24.95" customHeight="1" x14ac:dyDescent="0.25">
      <c r="A26" s="8" t="s">
        <v>51</v>
      </c>
      <c r="B26" s="9"/>
      <c r="C26" s="9"/>
      <c r="D26" s="9"/>
      <c r="E26" s="9"/>
      <c r="F26" s="9"/>
    </row>
    <row r="27" spans="1:6" ht="57.6" customHeight="1" x14ac:dyDescent="0.25">
      <c r="A27" s="40" t="s">
        <v>30</v>
      </c>
      <c r="B27" s="10" t="s">
        <v>31</v>
      </c>
      <c r="C27" s="10" t="s">
        <v>7</v>
      </c>
      <c r="D27" s="10" t="s">
        <v>32</v>
      </c>
      <c r="E27" s="10" t="s">
        <v>33</v>
      </c>
      <c r="F27" s="10" t="s">
        <v>34</v>
      </c>
    </row>
    <row r="28" spans="1:6" s="11" customFormat="1" ht="15.95" customHeight="1" x14ac:dyDescent="0.25">
      <c r="A28" s="12" t="s">
        <v>11</v>
      </c>
      <c r="B28" s="12">
        <f>COLUMN()</f>
        <v>2</v>
      </c>
      <c r="C28" s="12">
        <v>3</v>
      </c>
      <c r="D28" s="12">
        <f>COLUMN()</f>
        <v>4</v>
      </c>
      <c r="E28" s="12" t="e">
        <f ca="1">_xlfn.CONCAT(TEXT(COLUMN(),"@")," (",TEXT(D28,"@")," / ",TEXT(B28,"@"),")")</f>
        <v>#NAME?</v>
      </c>
      <c r="F28" s="12" t="e">
        <f ca="1">_xlfn.CONCAT(TEXT(COLUMN(),"@")," (",TEXT(D28,"@")," / ",TEXT(C28,"@"),")")</f>
        <v>#NAME?</v>
      </c>
    </row>
    <row r="29" spans="1:6" x14ac:dyDescent="0.25">
      <c r="A29" s="25" t="s">
        <v>15</v>
      </c>
      <c r="B29" s="26">
        <f>SUBTOTAL(9,B32:B68)</f>
        <v>2060803.3399999999</v>
      </c>
      <c r="C29" s="26">
        <v>6705529.3300000001</v>
      </c>
      <c r="D29" s="26">
        <f>SUBTOTAL(9,D32:D68)</f>
        <v>2923133.1900000004</v>
      </c>
      <c r="E29" s="27">
        <f t="shared" ref="E29:E72" si="2">IF(B29&lt;&gt;0,D29/B29,"-")</f>
        <v>1.4184435425070694</v>
      </c>
      <c r="F29" s="27">
        <f t="shared" ref="F29:F73" si="3">IF(C29&lt;&gt;0,D29/C29,"-")</f>
        <v>0.43592877551398324</v>
      </c>
    </row>
    <row r="30" spans="1:6" x14ac:dyDescent="0.25">
      <c r="A30" s="28" t="s">
        <v>52</v>
      </c>
      <c r="B30" s="29">
        <f>SUBTOTAL(9,B32:B37)</f>
        <v>330802.74</v>
      </c>
      <c r="C30" s="29">
        <v>742716.67</v>
      </c>
      <c r="D30" s="29">
        <f>SUBTOTAL(9,D32:D37)</f>
        <v>354502.32999999996</v>
      </c>
      <c r="E30" s="30"/>
      <c r="F30" s="30">
        <f t="shared" si="3"/>
        <v>0.47730493244483113</v>
      </c>
    </row>
    <row r="31" spans="1:6" x14ac:dyDescent="0.25">
      <c r="A31" s="31" t="s">
        <v>53</v>
      </c>
      <c r="B31" s="32">
        <f>SUBTOTAL(9,B32:B33)</f>
        <v>271287.45</v>
      </c>
      <c r="C31" s="32">
        <v>616800</v>
      </c>
      <c r="D31" s="32">
        <f>SUBTOTAL(9,D32:D33)</f>
        <v>290387.43</v>
      </c>
      <c r="E31" s="33"/>
      <c r="F31" s="33">
        <f t="shared" si="3"/>
        <v>0.47079674124513615</v>
      </c>
    </row>
    <row r="32" spans="1:6" x14ac:dyDescent="0.25">
      <c r="A32" s="34" t="s">
        <v>54</v>
      </c>
      <c r="B32" s="35">
        <v>269549.75</v>
      </c>
      <c r="C32" s="35">
        <v>612000</v>
      </c>
      <c r="D32" s="35">
        <v>288597.56</v>
      </c>
      <c r="E32" s="36"/>
      <c r="F32" s="36">
        <f t="shared" si="3"/>
        <v>0.47156464052287583</v>
      </c>
    </row>
    <row r="33" spans="1:6" x14ac:dyDescent="0.25">
      <c r="A33" s="34" t="s">
        <v>55</v>
      </c>
      <c r="B33" s="35">
        <v>1737.7</v>
      </c>
      <c r="C33" s="35">
        <v>4800</v>
      </c>
      <c r="D33" s="35">
        <v>1789.87</v>
      </c>
      <c r="E33" s="36"/>
      <c r="F33" s="36">
        <f t="shared" si="3"/>
        <v>0.37288958333333333</v>
      </c>
    </row>
    <row r="34" spans="1:6" x14ac:dyDescent="0.25">
      <c r="A34" s="31" t="s">
        <v>56</v>
      </c>
      <c r="B34" s="32">
        <f>SUBTOTAL(9,B35:B35)</f>
        <v>14752.87</v>
      </c>
      <c r="C34" s="32">
        <v>23916.67</v>
      </c>
      <c r="D34" s="32">
        <f>SUBTOTAL(9,D35:D35)</f>
        <v>16200.99</v>
      </c>
      <c r="E34" s="33"/>
      <c r="F34" s="33">
        <f t="shared" si="3"/>
        <v>0.67739321569432542</v>
      </c>
    </row>
    <row r="35" spans="1:6" x14ac:dyDescent="0.25">
      <c r="A35" s="34" t="s">
        <v>57</v>
      </c>
      <c r="B35" s="35">
        <v>14752.87</v>
      </c>
      <c r="C35" s="35">
        <v>23916.67</v>
      </c>
      <c r="D35" s="35">
        <v>16200.99</v>
      </c>
      <c r="E35" s="36"/>
      <c r="F35" s="36">
        <f t="shared" si="3"/>
        <v>0.67739321569432542</v>
      </c>
    </row>
    <row r="36" spans="1:6" x14ac:dyDescent="0.25">
      <c r="A36" s="31" t="s">
        <v>58</v>
      </c>
      <c r="B36" s="32">
        <f>SUBTOTAL(9,B37:B37)</f>
        <v>44762.42</v>
      </c>
      <c r="C36" s="32">
        <v>102000</v>
      </c>
      <c r="D36" s="32">
        <f>SUBTOTAL(9,D37:D37)</f>
        <v>47913.91</v>
      </c>
      <c r="E36" s="33"/>
      <c r="F36" s="33">
        <f t="shared" si="3"/>
        <v>0.46974421568627456</v>
      </c>
    </row>
    <row r="37" spans="1:6" x14ac:dyDescent="0.25">
      <c r="A37" s="34" t="s">
        <v>59</v>
      </c>
      <c r="B37" s="35">
        <v>44762.42</v>
      </c>
      <c r="C37" s="35">
        <v>102000</v>
      </c>
      <c r="D37" s="35">
        <v>47913.91</v>
      </c>
      <c r="E37" s="36"/>
      <c r="F37" s="36">
        <f t="shared" si="3"/>
        <v>0.46974421568627456</v>
      </c>
    </row>
    <row r="38" spans="1:6" x14ac:dyDescent="0.25">
      <c r="A38" s="28" t="s">
        <v>60</v>
      </c>
      <c r="B38" s="29">
        <f>SUBTOTAL(9,B40:B64)</f>
        <v>1729301.0399999998</v>
      </c>
      <c r="C38" s="29">
        <v>5956823.75</v>
      </c>
      <c r="D38" s="29">
        <f>SUBTOTAL(9,D40:D64)</f>
        <v>2567894.2800000003</v>
      </c>
      <c r="E38" s="30"/>
      <c r="F38" s="30">
        <f t="shared" si="3"/>
        <v>0.43108448189355952</v>
      </c>
    </row>
    <row r="39" spans="1:6" x14ac:dyDescent="0.25">
      <c r="A39" s="31" t="s">
        <v>61</v>
      </c>
      <c r="B39" s="32">
        <f>SUBTOTAL(9,B40:B42)</f>
        <v>13749.810000000001</v>
      </c>
      <c r="C39" s="32">
        <v>38426.339999999997</v>
      </c>
      <c r="D39" s="32">
        <f>SUBTOTAL(9,D40:D42)</f>
        <v>15493.03</v>
      </c>
      <c r="E39" s="33"/>
      <c r="F39" s="33">
        <f t="shared" si="3"/>
        <v>0.40318776131164202</v>
      </c>
    </row>
    <row r="40" spans="1:6" x14ac:dyDescent="0.25">
      <c r="A40" s="34" t="s">
        <v>62</v>
      </c>
      <c r="B40" s="35">
        <v>2432.6999999999998</v>
      </c>
      <c r="C40" s="35">
        <v>5031.67</v>
      </c>
      <c r="D40" s="35">
        <v>2059.6</v>
      </c>
      <c r="E40" s="36"/>
      <c r="F40" s="36">
        <f t="shared" si="3"/>
        <v>0.40932732075036715</v>
      </c>
    </row>
    <row r="41" spans="1:6" x14ac:dyDescent="0.25">
      <c r="A41" s="34" t="s">
        <v>63</v>
      </c>
      <c r="B41" s="35">
        <v>10711.11</v>
      </c>
      <c r="C41" s="35">
        <v>29150</v>
      </c>
      <c r="D41" s="35">
        <v>12715.43</v>
      </c>
      <c r="E41" s="36"/>
      <c r="F41" s="36">
        <f t="shared" si="3"/>
        <v>0.43620686106346485</v>
      </c>
    </row>
    <row r="42" spans="1:6" x14ac:dyDescent="0.25">
      <c r="A42" s="34" t="s">
        <v>64</v>
      </c>
      <c r="B42" s="35">
        <v>606</v>
      </c>
      <c r="C42" s="35">
        <v>4244.67</v>
      </c>
      <c r="D42" s="35">
        <v>718</v>
      </c>
      <c r="E42" s="36"/>
      <c r="F42" s="36">
        <f t="shared" si="3"/>
        <v>0.16915331462752109</v>
      </c>
    </row>
    <row r="43" spans="1:6" x14ac:dyDescent="0.25">
      <c r="A43" s="31" t="s">
        <v>65</v>
      </c>
      <c r="B43" s="32">
        <f>SUBTOTAL(9,B44:B48)</f>
        <v>18016.940000000002</v>
      </c>
      <c r="C43" s="32">
        <v>81408.83</v>
      </c>
      <c r="D43" s="32">
        <f>SUBTOTAL(9,D44:D48)</f>
        <v>31656.48</v>
      </c>
      <c r="E43" s="33"/>
      <c r="F43" s="33">
        <f t="shared" si="3"/>
        <v>0.38885806367687631</v>
      </c>
    </row>
    <row r="44" spans="1:6" x14ac:dyDescent="0.25">
      <c r="A44" s="34" t="s">
        <v>66</v>
      </c>
      <c r="B44" s="35">
        <v>3304.69</v>
      </c>
      <c r="C44" s="35">
        <v>8675.7900000000009</v>
      </c>
      <c r="D44" s="35">
        <v>6391.3</v>
      </c>
      <c r="E44" s="36"/>
      <c r="F44" s="36">
        <f t="shared" si="3"/>
        <v>0.73668219263029644</v>
      </c>
    </row>
    <row r="45" spans="1:6" x14ac:dyDescent="0.25">
      <c r="A45" s="34" t="s">
        <v>67</v>
      </c>
      <c r="B45" s="35">
        <v>11362.05</v>
      </c>
      <c r="C45" s="35">
        <v>66410.789999999994</v>
      </c>
      <c r="D45" s="35">
        <v>24718.02</v>
      </c>
      <c r="E45" s="36"/>
      <c r="F45" s="36">
        <f t="shared" si="3"/>
        <v>0.37219885503545436</v>
      </c>
    </row>
    <row r="46" spans="1:6" x14ac:dyDescent="0.25">
      <c r="A46" s="34" t="s">
        <v>68</v>
      </c>
      <c r="B46" s="35">
        <v>50.2</v>
      </c>
      <c r="C46" s="35">
        <v>2702.79</v>
      </c>
      <c r="D46" s="35">
        <v>547.16</v>
      </c>
      <c r="E46" s="36"/>
      <c r="F46" s="36">
        <f t="shared" si="3"/>
        <v>0.2024426611020464</v>
      </c>
    </row>
    <row r="47" spans="1:6" x14ac:dyDescent="0.25">
      <c r="A47" s="34" t="s">
        <v>69</v>
      </c>
      <c r="B47" s="35">
        <v>0</v>
      </c>
      <c r="C47" s="35">
        <v>916.67</v>
      </c>
      <c r="D47" s="35">
        <v>0</v>
      </c>
      <c r="E47" s="36"/>
      <c r="F47" s="36">
        <f t="shared" si="3"/>
        <v>0</v>
      </c>
    </row>
    <row r="48" spans="1:6" x14ac:dyDescent="0.25">
      <c r="A48" s="34" t="s">
        <v>70</v>
      </c>
      <c r="B48" s="35">
        <v>3300</v>
      </c>
      <c r="C48" s="35">
        <v>2702.79</v>
      </c>
      <c r="D48" s="35">
        <v>0</v>
      </c>
      <c r="E48" s="36"/>
      <c r="F48" s="36">
        <f t="shared" si="3"/>
        <v>0</v>
      </c>
    </row>
    <row r="49" spans="1:6" x14ac:dyDescent="0.25">
      <c r="A49" s="31" t="s">
        <v>71</v>
      </c>
      <c r="B49" s="32">
        <f>SUBTOTAL(9,B50:B58)</f>
        <v>1695897.08</v>
      </c>
      <c r="C49" s="32">
        <v>5821176.9900000002</v>
      </c>
      <c r="D49" s="32">
        <f>SUBTOTAL(9,D50:D58)</f>
        <v>2510302.0100000002</v>
      </c>
      <c r="E49" s="33"/>
      <c r="F49" s="33">
        <f t="shared" si="3"/>
        <v>0.43123615968254558</v>
      </c>
    </row>
    <row r="50" spans="1:6" x14ac:dyDescent="0.25">
      <c r="A50" s="34" t="s">
        <v>72</v>
      </c>
      <c r="B50" s="35">
        <v>3274.55</v>
      </c>
      <c r="C50" s="35">
        <v>9145.7900000000009</v>
      </c>
      <c r="D50" s="35">
        <v>3271.58</v>
      </c>
      <c r="E50" s="36"/>
      <c r="F50" s="36">
        <f t="shared" si="3"/>
        <v>0.35771431445506618</v>
      </c>
    </row>
    <row r="51" spans="1:6" x14ac:dyDescent="0.25">
      <c r="A51" s="34" t="s">
        <v>73</v>
      </c>
      <c r="B51" s="35">
        <v>1632360.56</v>
      </c>
      <c r="C51" s="35">
        <v>5681537.79</v>
      </c>
      <c r="D51" s="35">
        <v>2450305.85</v>
      </c>
      <c r="E51" s="36"/>
      <c r="F51" s="36">
        <f t="shared" si="3"/>
        <v>0.43127511257827961</v>
      </c>
    </row>
    <row r="52" spans="1:6" x14ac:dyDescent="0.25">
      <c r="A52" s="34" t="s">
        <v>74</v>
      </c>
      <c r="B52" s="35">
        <v>367.34</v>
      </c>
      <c r="C52" s="35">
        <v>3102.79</v>
      </c>
      <c r="D52" s="35">
        <v>711.35</v>
      </c>
      <c r="E52" s="36"/>
      <c r="F52" s="36">
        <f t="shared" si="3"/>
        <v>0.22926140666948136</v>
      </c>
    </row>
    <row r="53" spans="1:6" x14ac:dyDescent="0.25">
      <c r="A53" s="34" t="s">
        <v>75</v>
      </c>
      <c r="B53" s="35">
        <v>6167.02</v>
      </c>
      <c r="C53" s="35">
        <v>6547.79</v>
      </c>
      <c r="D53" s="35">
        <v>9614.86</v>
      </c>
      <c r="E53" s="36"/>
      <c r="F53" s="36">
        <f t="shared" si="3"/>
        <v>1.468413006525866</v>
      </c>
    </row>
    <row r="54" spans="1:6" x14ac:dyDescent="0.25">
      <c r="A54" s="34" t="s">
        <v>76</v>
      </c>
      <c r="B54" s="35">
        <v>41932.5</v>
      </c>
      <c r="C54" s="35">
        <v>48702.79</v>
      </c>
      <c r="D54" s="35">
        <v>24074.5</v>
      </c>
      <c r="E54" s="36"/>
      <c r="F54" s="36">
        <f t="shared" si="3"/>
        <v>0.49431459676129436</v>
      </c>
    </row>
    <row r="55" spans="1:6" x14ac:dyDescent="0.25">
      <c r="A55" s="34" t="s">
        <v>77</v>
      </c>
      <c r="B55" s="35">
        <v>0</v>
      </c>
      <c r="C55" s="35">
        <v>2196.67</v>
      </c>
      <c r="D55" s="35">
        <v>0</v>
      </c>
      <c r="E55" s="36"/>
      <c r="F55" s="36">
        <f t="shared" si="3"/>
        <v>0</v>
      </c>
    </row>
    <row r="56" spans="1:6" x14ac:dyDescent="0.25">
      <c r="A56" s="34" t="s">
        <v>78</v>
      </c>
      <c r="B56" s="35">
        <v>0</v>
      </c>
      <c r="C56" s="35">
        <v>2702.79</v>
      </c>
      <c r="D56" s="35">
        <v>0</v>
      </c>
      <c r="E56" s="36"/>
      <c r="F56" s="36">
        <f t="shared" si="3"/>
        <v>0</v>
      </c>
    </row>
    <row r="57" spans="1:6" x14ac:dyDescent="0.25">
      <c r="A57" s="34" t="s">
        <v>79</v>
      </c>
      <c r="B57" s="35">
        <v>2917.38</v>
      </c>
      <c r="C57" s="35">
        <v>8537.7900000000009</v>
      </c>
      <c r="D57" s="35">
        <v>2917.38</v>
      </c>
      <c r="E57" s="36"/>
      <c r="F57" s="36">
        <f t="shared" si="3"/>
        <v>0.34170200953642565</v>
      </c>
    </row>
    <row r="58" spans="1:6" x14ac:dyDescent="0.25">
      <c r="A58" s="34" t="s">
        <v>80</v>
      </c>
      <c r="B58" s="35">
        <v>8877.73</v>
      </c>
      <c r="C58" s="35">
        <v>58702.79</v>
      </c>
      <c r="D58" s="35">
        <v>19406.490000000002</v>
      </c>
      <c r="E58" s="36"/>
      <c r="F58" s="36">
        <f t="shared" si="3"/>
        <v>0.33058888683144366</v>
      </c>
    </row>
    <row r="59" spans="1:6" x14ac:dyDescent="0.25">
      <c r="A59" s="31" t="s">
        <v>81</v>
      </c>
      <c r="B59" s="32">
        <f>SUBTOTAL(9,B60:B64)</f>
        <v>1637.21</v>
      </c>
      <c r="C59" s="32">
        <v>15811.59</v>
      </c>
      <c r="D59" s="32">
        <f>SUBTOTAL(9,D60:D64)</f>
        <v>10442.76</v>
      </c>
      <c r="E59" s="33">
        <f t="shared" si="2"/>
        <v>6.3783876228461835</v>
      </c>
      <c r="F59" s="33">
        <f t="shared" si="3"/>
        <v>0.66044970809387293</v>
      </c>
    </row>
    <row r="60" spans="1:6" x14ac:dyDescent="0.25">
      <c r="A60" s="34" t="s">
        <v>82</v>
      </c>
      <c r="B60" s="35">
        <v>525.13</v>
      </c>
      <c r="C60" s="35">
        <v>5358.79</v>
      </c>
      <c r="D60" s="35">
        <v>4007.37</v>
      </c>
      <c r="E60" s="36"/>
      <c r="F60" s="36">
        <f t="shared" si="3"/>
        <v>0.74781247259176042</v>
      </c>
    </row>
    <row r="61" spans="1:6" x14ac:dyDescent="0.25">
      <c r="A61" s="34" t="s">
        <v>83</v>
      </c>
      <c r="B61" s="35">
        <v>984.64</v>
      </c>
      <c r="C61" s="35">
        <v>5916.67</v>
      </c>
      <c r="D61" s="35">
        <v>4995.45</v>
      </c>
      <c r="E61" s="36"/>
      <c r="F61" s="36">
        <f t="shared" si="3"/>
        <v>0.84430093278820684</v>
      </c>
    </row>
    <row r="62" spans="1:6" x14ac:dyDescent="0.25">
      <c r="A62" s="34" t="s">
        <v>84</v>
      </c>
      <c r="B62" s="35">
        <v>0</v>
      </c>
      <c r="C62" s="35">
        <v>916.67</v>
      </c>
      <c r="D62" s="35">
        <v>0</v>
      </c>
      <c r="E62" s="36"/>
      <c r="F62" s="36">
        <f t="shared" si="3"/>
        <v>0</v>
      </c>
    </row>
    <row r="63" spans="1:6" x14ac:dyDescent="0.25">
      <c r="A63" s="34" t="s">
        <v>85</v>
      </c>
      <c r="B63" s="35">
        <v>127.44</v>
      </c>
      <c r="C63" s="35">
        <v>2702.79</v>
      </c>
      <c r="D63" s="35">
        <v>1439.94</v>
      </c>
      <c r="E63" s="36"/>
      <c r="F63" s="36">
        <f t="shared" si="3"/>
        <v>0.53276059183288382</v>
      </c>
    </row>
    <row r="64" spans="1:6" x14ac:dyDescent="0.25">
      <c r="A64" s="34" t="s">
        <v>86</v>
      </c>
      <c r="B64" s="35">
        <v>0</v>
      </c>
      <c r="C64" s="35">
        <v>916.67</v>
      </c>
      <c r="D64" s="35">
        <v>0</v>
      </c>
      <c r="E64" s="36"/>
      <c r="F64" s="36">
        <f t="shared" si="3"/>
        <v>0</v>
      </c>
    </row>
    <row r="65" spans="1:6" x14ac:dyDescent="0.25">
      <c r="A65" s="28" t="s">
        <v>87</v>
      </c>
      <c r="B65" s="29">
        <f>SUBTOTAL(9,B67:B68)</f>
        <v>699.56</v>
      </c>
      <c r="C65" s="29">
        <v>5988.91</v>
      </c>
      <c r="D65" s="29">
        <f>SUBTOTAL(9,D67:D68)</f>
        <v>736.58</v>
      </c>
      <c r="E65" s="30"/>
      <c r="F65" s="30">
        <f t="shared" si="3"/>
        <v>0.12299066107188121</v>
      </c>
    </row>
    <row r="66" spans="1:6" x14ac:dyDescent="0.25">
      <c r="A66" s="31" t="s">
        <v>88</v>
      </c>
      <c r="B66" s="32">
        <f>SUBTOTAL(9,B67:B68)</f>
        <v>699.56</v>
      </c>
      <c r="C66" s="32">
        <v>5988.91</v>
      </c>
      <c r="D66" s="32">
        <f>SUBTOTAL(9,D67:D68)</f>
        <v>736.58</v>
      </c>
      <c r="E66" s="33"/>
      <c r="F66" s="33">
        <f t="shared" si="3"/>
        <v>0.12299066107188121</v>
      </c>
    </row>
    <row r="67" spans="1:6" x14ac:dyDescent="0.25">
      <c r="A67" s="34" t="s">
        <v>89</v>
      </c>
      <c r="B67" s="35">
        <v>699.56</v>
      </c>
      <c r="C67" s="35">
        <v>4202.79</v>
      </c>
      <c r="D67" s="35">
        <v>736.58</v>
      </c>
      <c r="E67" s="36"/>
      <c r="F67" s="36">
        <f t="shared" si="3"/>
        <v>0.17525976791607481</v>
      </c>
    </row>
    <row r="68" spans="1:6" x14ac:dyDescent="0.25">
      <c r="A68" s="34" t="s">
        <v>90</v>
      </c>
      <c r="B68" s="35">
        <v>0</v>
      </c>
      <c r="C68" s="35">
        <v>1786.12</v>
      </c>
      <c r="D68" s="35">
        <v>0</v>
      </c>
      <c r="E68" s="36"/>
      <c r="F68" s="36">
        <f t="shared" si="3"/>
        <v>0</v>
      </c>
    </row>
    <row r="69" spans="1:6" x14ac:dyDescent="0.25">
      <c r="A69" s="25" t="s">
        <v>16</v>
      </c>
      <c r="B69" s="26">
        <f>SUBTOTAL(9,B72:B72)</f>
        <v>4341.71</v>
      </c>
      <c r="C69" s="26">
        <v>12702.79</v>
      </c>
      <c r="D69" s="26">
        <f>SUBTOTAL(9,D72:D72)</f>
        <v>309265.81</v>
      </c>
      <c r="E69" s="27"/>
      <c r="F69" s="27">
        <f t="shared" si="3"/>
        <v>24.346290066985283</v>
      </c>
    </row>
    <row r="70" spans="1:6" x14ac:dyDescent="0.25">
      <c r="A70" s="28" t="s">
        <v>91</v>
      </c>
      <c r="B70" s="29">
        <f>SUBTOTAL(9,B72:B72)</f>
        <v>4341.71</v>
      </c>
      <c r="C70" s="29">
        <v>12702.79</v>
      </c>
      <c r="D70" s="29">
        <f>SUBTOTAL(9,D72:D72)</f>
        <v>309265.81</v>
      </c>
      <c r="E70" s="30"/>
      <c r="F70" s="30">
        <f t="shared" si="3"/>
        <v>24.346290066985283</v>
      </c>
    </row>
    <row r="71" spans="1:6" x14ac:dyDescent="0.25">
      <c r="A71" s="31" t="s">
        <v>92</v>
      </c>
      <c r="B71" s="32">
        <f>SUBTOTAL(9,B72:B72)</f>
        <v>4341.71</v>
      </c>
      <c r="C71" s="32">
        <v>12702.79</v>
      </c>
      <c r="D71" s="32">
        <f>SUBTOTAL(9,D72:D72)</f>
        <v>309265.81</v>
      </c>
      <c r="E71" s="33"/>
      <c r="F71" s="33">
        <f t="shared" si="3"/>
        <v>24.346290066985283</v>
      </c>
    </row>
    <row r="72" spans="1:6" x14ac:dyDescent="0.25">
      <c r="A72" s="34" t="s">
        <v>93</v>
      </c>
      <c r="B72" s="35">
        <v>4341.71</v>
      </c>
      <c r="C72" s="35">
        <v>12702.79</v>
      </c>
      <c r="D72" s="35">
        <v>309265.81</v>
      </c>
      <c r="E72" s="36"/>
      <c r="F72" s="36">
        <f t="shared" si="3"/>
        <v>24.346290066985283</v>
      </c>
    </row>
    <row r="73" spans="1:6" ht="20.100000000000001" customHeight="1" x14ac:dyDescent="0.25">
      <c r="A73" s="37" t="s">
        <v>50</v>
      </c>
      <c r="B73" s="38">
        <f>IFERROR(SUBTOTAL(9,B32:B72),0)</f>
        <v>2065145.0499999998</v>
      </c>
      <c r="C73" s="38">
        <v>6718232.1200000001</v>
      </c>
      <c r="D73" s="38">
        <f>IFERROR(SUBTOTAL(9,D32:D72),0)</f>
        <v>3232399.0000000005</v>
      </c>
      <c r="E73" s="39">
        <v>1.5651999999999999</v>
      </c>
      <c r="F73" s="39">
        <f t="shared" si="3"/>
        <v>0.48113833256478794</v>
      </c>
    </row>
    <row r="74" spans="1:6" x14ac:dyDescent="0.25">
      <c r="E74" s="11"/>
      <c r="F74" s="11"/>
    </row>
    <row r="75" spans="1:6" x14ac:dyDescent="0.25">
      <c r="C75" s="24"/>
    </row>
    <row r="80" spans="1:6" s="6" customFormat="1" ht="24.95" customHeight="1" x14ac:dyDescent="0.3">
      <c r="A80" s="57" t="s">
        <v>94</v>
      </c>
      <c r="B80" s="57"/>
      <c r="C80" s="57"/>
      <c r="D80" s="57"/>
      <c r="E80" s="57"/>
      <c r="F80" s="57"/>
    </row>
    <row r="81" spans="1:6" s="7" customFormat="1" ht="24.95" customHeight="1" x14ac:dyDescent="0.25">
      <c r="A81" s="8" t="s">
        <v>29</v>
      </c>
      <c r="B81" s="9"/>
      <c r="C81" s="9"/>
      <c r="D81" s="9"/>
      <c r="E81" s="9"/>
      <c r="F81" s="9"/>
    </row>
    <row r="82" spans="1:6" ht="57.6" customHeight="1" x14ac:dyDescent="0.25">
      <c r="A82" s="10" t="s">
        <v>30</v>
      </c>
      <c r="B82" s="10" t="s">
        <v>31</v>
      </c>
      <c r="C82" s="10" t="s">
        <v>7</v>
      </c>
      <c r="D82" s="10" t="s">
        <v>32</v>
      </c>
      <c r="E82" s="10" t="s">
        <v>33</v>
      </c>
      <c r="F82" s="10" t="s">
        <v>34</v>
      </c>
    </row>
    <row r="83" spans="1:6" s="11" customFormat="1" ht="15.95" customHeight="1" x14ac:dyDescent="0.25">
      <c r="A83" s="12" t="s">
        <v>11</v>
      </c>
      <c r="B83" s="12">
        <f>COLUMN()</f>
        <v>2</v>
      </c>
      <c r="C83" s="12">
        <f>COLUMN()</f>
        <v>3</v>
      </c>
      <c r="D83" s="12">
        <f>COLUMN()</f>
        <v>4</v>
      </c>
      <c r="E83" s="12" t="e">
        <f ca="1">_xlfn.CONCAT(TEXT(COLUMN(),"@")," (",TEXT(D83,"@")," / ",TEXT(B83,"@"),")")</f>
        <v>#NAME?</v>
      </c>
      <c r="F83" s="12" t="e">
        <f ca="1">_xlfn.CONCAT(TEXT(COLUMN(),"@")," (",TEXT(D83,"@")," / ",TEXT(C83,"@"),")")</f>
        <v>#NAME?</v>
      </c>
    </row>
    <row r="84" spans="1:6" x14ac:dyDescent="0.25">
      <c r="A84" s="25" t="s">
        <v>95</v>
      </c>
      <c r="B84" s="26">
        <f>SUBTOTAL(9,B85:B85)</f>
        <v>424210.77</v>
      </c>
      <c r="C84" s="26">
        <f>SUBTOTAL(9,C85:C85)</f>
        <v>1000398</v>
      </c>
      <c r="D84" s="26">
        <f>SUBTOTAL(9,D85:D85)</f>
        <v>460518.82</v>
      </c>
      <c r="E84" s="27"/>
      <c r="F84" s="27">
        <f t="shared" ref="F84:F92" si="4">IF(C84&lt;&gt;0,D84/C84,"-")</f>
        <v>0.46033560642864141</v>
      </c>
    </row>
    <row r="85" spans="1:6" x14ac:dyDescent="0.25">
      <c r="A85" s="34" t="s">
        <v>96</v>
      </c>
      <c r="B85" s="35">
        <v>424210.77</v>
      </c>
      <c r="C85" s="35">
        <v>1000398</v>
      </c>
      <c r="D85" s="35">
        <v>460518.82</v>
      </c>
      <c r="E85" s="36"/>
      <c r="F85" s="36">
        <f t="shared" si="4"/>
        <v>0.46033560642864141</v>
      </c>
    </row>
    <row r="86" spans="1:6" x14ac:dyDescent="0.25">
      <c r="A86" s="25" t="s">
        <v>97</v>
      </c>
      <c r="B86" s="26">
        <f>SUBTOTAL(9,B87:B87)</f>
        <v>15332.41</v>
      </c>
      <c r="C86" s="26">
        <f>SUBTOTAL(9,C87:C87)</f>
        <v>22000.080000000002</v>
      </c>
      <c r="D86" s="26">
        <f>SUBTOTAL(9,D87:D87)</f>
        <v>20030.57</v>
      </c>
      <c r="E86" s="27"/>
      <c r="F86" s="27">
        <f t="shared" si="4"/>
        <v>0.9104771437194773</v>
      </c>
    </row>
    <row r="87" spans="1:6" x14ac:dyDescent="0.25">
      <c r="A87" s="34" t="s">
        <v>98</v>
      </c>
      <c r="B87" s="35">
        <v>15332.41</v>
      </c>
      <c r="C87" s="35">
        <v>22000.080000000002</v>
      </c>
      <c r="D87" s="35">
        <v>20030.57</v>
      </c>
      <c r="E87" s="36"/>
      <c r="F87" s="36">
        <f t="shared" si="4"/>
        <v>0.9104771437194773</v>
      </c>
    </row>
    <row r="88" spans="1:6" x14ac:dyDescent="0.25">
      <c r="A88" s="25" t="s">
        <v>99</v>
      </c>
      <c r="B88" s="26">
        <f>SUBTOTAL(9,B89:B91)</f>
        <v>1646581.58</v>
      </c>
      <c r="C88" s="26">
        <f>SUBTOTAL(9,C89:C91)</f>
        <v>5695834.04</v>
      </c>
      <c r="D88" s="26">
        <f>SUBTOTAL(9,D89:D91)</f>
        <v>2756893.5100000002</v>
      </c>
      <c r="E88" s="27"/>
      <c r="F88" s="27">
        <f t="shared" si="4"/>
        <v>0.48401928332869759</v>
      </c>
    </row>
    <row r="89" spans="1:6" x14ac:dyDescent="0.25">
      <c r="A89" s="34" t="s">
        <v>100</v>
      </c>
      <c r="B89" s="35">
        <v>0</v>
      </c>
      <c r="C89" s="35">
        <v>5365686</v>
      </c>
      <c r="D89" s="35">
        <v>0</v>
      </c>
      <c r="E89" s="36"/>
      <c r="F89" s="36">
        <f t="shared" si="4"/>
        <v>0</v>
      </c>
    </row>
    <row r="90" spans="1:6" x14ac:dyDescent="0.25">
      <c r="A90" s="34" t="s">
        <v>101</v>
      </c>
      <c r="B90" s="35">
        <v>0</v>
      </c>
      <c r="C90" s="35">
        <v>30364.04</v>
      </c>
      <c r="D90" s="35">
        <v>23154.31</v>
      </c>
      <c r="E90" s="36"/>
      <c r="F90" s="36">
        <f t="shared" si="4"/>
        <v>0.76255695882366115</v>
      </c>
    </row>
    <row r="91" spans="1:6" x14ac:dyDescent="0.25">
      <c r="A91" s="34" t="s">
        <v>102</v>
      </c>
      <c r="B91" s="35">
        <v>1646581.58</v>
      </c>
      <c r="C91" s="35">
        <v>299784</v>
      </c>
      <c r="D91" s="35">
        <v>2733739.2</v>
      </c>
      <c r="E91" s="36"/>
      <c r="F91" s="36">
        <f t="shared" si="4"/>
        <v>9.1190297013849975</v>
      </c>
    </row>
    <row r="92" spans="1:6" ht="20.100000000000001" customHeight="1" x14ac:dyDescent="0.25">
      <c r="A92" s="37" t="s">
        <v>50</v>
      </c>
      <c r="B92" s="38">
        <f>IFERROR(SUBTOTAL(9,B85:B91),0)</f>
        <v>2086124.76</v>
      </c>
      <c r="C92" s="38">
        <f>IFERROR(SUBTOTAL(9,C85:C91),0)</f>
        <v>6718232.1200000001</v>
      </c>
      <c r="D92" s="38">
        <f>IFERROR(SUBTOTAL(9,D85:D91),0)</f>
        <v>3237442.9000000004</v>
      </c>
      <c r="E92" s="39">
        <f t="shared" ref="E84:E92" si="5">IF(B92&lt;&gt;0,D92/B92,"-")</f>
        <v>1.5518932338447486</v>
      </c>
      <c r="F92" s="39">
        <f t="shared" si="4"/>
        <v>0.48188911043460647</v>
      </c>
    </row>
    <row r="93" spans="1:6" x14ac:dyDescent="0.25">
      <c r="A93" s="11"/>
      <c r="B93" s="11"/>
      <c r="C93" s="11"/>
      <c r="D93" s="11"/>
      <c r="E93" s="11"/>
      <c r="F93" s="11"/>
    </row>
    <row r="94" spans="1:6" x14ac:dyDescent="0.25">
      <c r="A94" s="11"/>
      <c r="B94" s="11"/>
      <c r="C94" s="11"/>
      <c r="D94" s="11"/>
      <c r="E94" s="11"/>
      <c r="F94" s="11"/>
    </row>
    <row r="95" spans="1:6" s="7" customFormat="1" ht="24.95" customHeight="1" x14ac:dyDescent="0.25">
      <c r="A95" s="8" t="s">
        <v>51</v>
      </c>
      <c r="B95" s="9"/>
      <c r="C95" s="9"/>
      <c r="D95" s="9"/>
      <c r="E95" s="9"/>
      <c r="F95" s="9"/>
    </row>
    <row r="96" spans="1:6" ht="57.6" customHeight="1" x14ac:dyDescent="0.25">
      <c r="A96" s="40" t="s">
        <v>30</v>
      </c>
      <c r="B96" s="10" t="s">
        <v>31</v>
      </c>
      <c r="C96" s="10" t="s">
        <v>7</v>
      </c>
      <c r="D96" s="10" t="s">
        <v>32</v>
      </c>
      <c r="E96" s="10" t="s">
        <v>33</v>
      </c>
      <c r="F96" s="10" t="s">
        <v>34</v>
      </c>
    </row>
    <row r="97" spans="1:6" s="11" customFormat="1" ht="15.95" customHeight="1" x14ac:dyDescent="0.25">
      <c r="A97" s="12" t="s">
        <v>11</v>
      </c>
      <c r="B97" s="12">
        <f>COLUMN()</f>
        <v>2</v>
      </c>
      <c r="C97" s="12">
        <f>COLUMN()</f>
        <v>3</v>
      </c>
      <c r="D97" s="12">
        <f>COLUMN()</f>
        <v>4</v>
      </c>
      <c r="E97" s="12" t="e">
        <f ca="1">_xlfn.CONCAT(TEXT(COLUMN(),"@")," (",TEXT(D97,"@")," / ",TEXT(B97,"@"),")")</f>
        <v>#NAME?</v>
      </c>
      <c r="F97" s="12" t="e">
        <f ca="1">_xlfn.CONCAT(TEXT(COLUMN(),"@")," (",TEXT(D97,"@")," / ",TEXT(C97,"@"),")")</f>
        <v>#NAME?</v>
      </c>
    </row>
    <row r="98" spans="1:6" x14ac:dyDescent="0.25">
      <c r="A98" s="25" t="s">
        <v>95</v>
      </c>
      <c r="B98" s="26">
        <f>SUBTOTAL(9,B99:B99)</f>
        <v>424359.16</v>
      </c>
      <c r="C98" s="26">
        <f>SUBTOTAL(9,C99:C99)</f>
        <v>1000398</v>
      </c>
      <c r="D98" s="26">
        <f>SUBTOTAL(9,D99:D99)</f>
        <v>459970.38</v>
      </c>
      <c r="E98" s="27"/>
      <c r="F98" s="27">
        <f t="shared" ref="F98:F106" si="6">IF(C98&lt;&gt;0,D98/C98,"-")</f>
        <v>0.45978738462092089</v>
      </c>
    </row>
    <row r="99" spans="1:6" x14ac:dyDescent="0.25">
      <c r="A99" s="34" t="s">
        <v>96</v>
      </c>
      <c r="B99" s="35">
        <v>424359.16</v>
      </c>
      <c r="C99" s="35">
        <v>1000398</v>
      </c>
      <c r="D99" s="35">
        <v>459970.38</v>
      </c>
      <c r="E99" s="36"/>
      <c r="F99" s="36">
        <f t="shared" si="6"/>
        <v>0.45978738462092089</v>
      </c>
    </row>
    <row r="100" spans="1:6" x14ac:dyDescent="0.25">
      <c r="A100" s="25" t="s">
        <v>97</v>
      </c>
      <c r="B100" s="26">
        <f>SUBTOTAL(9,B101:B101)</f>
        <v>9933.64</v>
      </c>
      <c r="C100" s="26">
        <f>SUBTOTAL(9,C101:C101)</f>
        <v>22000.079999999987</v>
      </c>
      <c r="D100" s="26">
        <f>SUBTOTAL(9,D101:D101)</f>
        <v>15230.65</v>
      </c>
      <c r="E100" s="27"/>
      <c r="F100" s="27">
        <f t="shared" si="6"/>
        <v>0.69229975527361753</v>
      </c>
    </row>
    <row r="101" spans="1:6" x14ac:dyDescent="0.25">
      <c r="A101" s="34" t="s">
        <v>98</v>
      </c>
      <c r="B101" s="35">
        <v>9933.64</v>
      </c>
      <c r="C101" s="35">
        <v>22000.079999999987</v>
      </c>
      <c r="D101" s="35">
        <v>15230.65</v>
      </c>
      <c r="E101" s="36"/>
      <c r="F101" s="36">
        <f t="shared" si="6"/>
        <v>0.69229975527361753</v>
      </c>
    </row>
    <row r="102" spans="1:6" x14ac:dyDescent="0.25">
      <c r="A102" s="25" t="s">
        <v>99</v>
      </c>
      <c r="B102" s="26">
        <f>SUBTOTAL(9,B103:B105)</f>
        <v>1630852.25</v>
      </c>
      <c r="C102" s="26">
        <f>SUBTOTAL(9,C103:C105)</f>
        <v>5695834.04</v>
      </c>
      <c r="D102" s="26">
        <f>SUBTOTAL(9,D103:D105)</f>
        <v>2757197.97</v>
      </c>
      <c r="E102" s="27"/>
      <c r="F102" s="27">
        <f t="shared" si="6"/>
        <v>0.48407273643106358</v>
      </c>
    </row>
    <row r="103" spans="1:6" x14ac:dyDescent="0.25">
      <c r="A103" s="34" t="s">
        <v>100</v>
      </c>
      <c r="B103" s="35">
        <v>0</v>
      </c>
      <c r="C103" s="35">
        <v>5365686</v>
      </c>
      <c r="D103" s="35">
        <v>0</v>
      </c>
      <c r="E103" s="36"/>
      <c r="F103" s="36">
        <f t="shared" si="6"/>
        <v>0</v>
      </c>
    </row>
    <row r="104" spans="1:6" x14ac:dyDescent="0.25">
      <c r="A104" s="34" t="s">
        <v>101</v>
      </c>
      <c r="B104" s="35">
        <v>0</v>
      </c>
      <c r="C104" s="35">
        <v>30364.039999999986</v>
      </c>
      <c r="D104" s="35">
        <v>23458.77</v>
      </c>
      <c r="E104" s="36"/>
      <c r="F104" s="36">
        <f t="shared" si="6"/>
        <v>0.77258395127921087</v>
      </c>
    </row>
    <row r="105" spans="1:6" x14ac:dyDescent="0.25">
      <c r="A105" s="34" t="s">
        <v>102</v>
      </c>
      <c r="B105" s="35">
        <v>1630852.25</v>
      </c>
      <c r="C105" s="35">
        <v>299784</v>
      </c>
      <c r="D105" s="35">
        <v>2733739.2</v>
      </c>
      <c r="E105" s="36"/>
      <c r="F105" s="36">
        <f t="shared" si="6"/>
        <v>9.1190297013849975</v>
      </c>
    </row>
    <row r="106" spans="1:6" ht="20.100000000000001" customHeight="1" x14ac:dyDescent="0.25">
      <c r="A106" s="37" t="s">
        <v>50</v>
      </c>
      <c r="B106" s="38">
        <f>IFERROR(SUBTOTAL(9,B99:B105),0)</f>
        <v>2065145.05</v>
      </c>
      <c r="C106" s="38">
        <f>IFERROR(SUBTOTAL(9,C99:C105),0)</f>
        <v>6718232.1200000001</v>
      </c>
      <c r="D106" s="38">
        <f>IFERROR(SUBTOTAL(9,D99:D105),0)</f>
        <v>3232399</v>
      </c>
      <c r="E106" s="39">
        <v>1.5651999999999999</v>
      </c>
      <c r="F106" s="39">
        <f t="shared" si="6"/>
        <v>0.48113833256478789</v>
      </c>
    </row>
    <row r="107" spans="1:6" x14ac:dyDescent="0.25">
      <c r="E107" s="11"/>
      <c r="F107" s="11"/>
    </row>
    <row r="108" spans="1:6" x14ac:dyDescent="0.25">
      <c r="C108" s="24"/>
    </row>
    <row r="113" spans="1:6" s="6" customFormat="1" ht="24.95" customHeight="1" x14ac:dyDescent="0.3">
      <c r="A113" s="57" t="s">
        <v>103</v>
      </c>
      <c r="B113" s="57"/>
      <c r="C113" s="57"/>
      <c r="D113" s="57"/>
      <c r="E113" s="57"/>
      <c r="F113" s="57"/>
    </row>
    <row r="114" spans="1:6" s="7" customFormat="1" ht="24.95" customHeight="1" x14ac:dyDescent="0.25">
      <c r="A114" s="8" t="s">
        <v>51</v>
      </c>
      <c r="B114" s="9"/>
      <c r="C114" s="9"/>
      <c r="D114" s="9"/>
      <c r="E114" s="9"/>
      <c r="F114" s="9"/>
    </row>
    <row r="115" spans="1:6" ht="57.6" customHeight="1" x14ac:dyDescent="0.25">
      <c r="A115" s="10" t="s">
        <v>30</v>
      </c>
      <c r="B115" s="10" t="s">
        <v>31</v>
      </c>
      <c r="C115" s="10" t="s">
        <v>7</v>
      </c>
      <c r="D115" s="10" t="s">
        <v>32</v>
      </c>
      <c r="E115" s="10" t="s">
        <v>33</v>
      </c>
      <c r="F115" s="10" t="s">
        <v>34</v>
      </c>
    </row>
    <row r="116" spans="1:6" s="11" customFormat="1" ht="15.95" customHeight="1" x14ac:dyDescent="0.25">
      <c r="A116" s="12" t="s">
        <v>11</v>
      </c>
      <c r="B116" s="12">
        <f>COLUMN()</f>
        <v>2</v>
      </c>
      <c r="C116" s="12">
        <f>COLUMN()</f>
        <v>3</v>
      </c>
      <c r="D116" s="12">
        <f>COLUMN()</f>
        <v>4</v>
      </c>
      <c r="E116" s="12" t="e">
        <f ca="1">_xlfn.CONCAT(TEXT(COLUMN(),"@")," (",TEXT(D116,"@")," / ",TEXT(B116,"@"),")")</f>
        <v>#NAME?</v>
      </c>
      <c r="F116" s="12" t="e">
        <f ca="1">_xlfn.CONCAT(TEXT(COLUMN(),"@")," (",TEXT(D116,"@")," / ",TEXT(C116,"@"),")")</f>
        <v>#NAME?</v>
      </c>
    </row>
    <row r="117" spans="1:6" x14ac:dyDescent="0.25">
      <c r="A117" s="25" t="s">
        <v>104</v>
      </c>
      <c r="B117" s="26">
        <f>SUBTOTAL(9,B118:B118)</f>
        <v>2065145.05</v>
      </c>
      <c r="C117" s="26">
        <f>SUBTOTAL(9,C118:C118)</f>
        <v>6718232.1200000001</v>
      </c>
      <c r="D117" s="26">
        <f>SUBTOTAL(9,D118:D118)</f>
        <v>3232399</v>
      </c>
      <c r="E117" s="27">
        <f>IF(B117&lt;&gt;0,D117/B117,"-")</f>
        <v>1.5652164481134145</v>
      </c>
      <c r="F117" s="27">
        <f>IF(C117&lt;&gt;0,D117/C117,"-")</f>
        <v>0.48113833256478789</v>
      </c>
    </row>
    <row r="118" spans="1:6" x14ac:dyDescent="0.25">
      <c r="A118" s="34" t="s">
        <v>105</v>
      </c>
      <c r="B118" s="35">
        <v>2065145.05</v>
      </c>
      <c r="C118" s="35">
        <v>6718232.1200000001</v>
      </c>
      <c r="D118" s="35">
        <v>3232399</v>
      </c>
      <c r="E118" s="36">
        <f>IF(B118&lt;&gt;0,D118/B118,"-")</f>
        <v>1.5652164481134145</v>
      </c>
      <c r="F118" s="36">
        <f>IF(C118&lt;&gt;0,D118/C118,"-")</f>
        <v>0.48113833256478789</v>
      </c>
    </row>
    <row r="119" spans="1:6" ht="20.100000000000001" customHeight="1" x14ac:dyDescent="0.25">
      <c r="A119" s="37" t="s">
        <v>50</v>
      </c>
      <c r="B119" s="38">
        <f>IFERROR(SUBTOTAL(9,B118:B118),0)</f>
        <v>2065145.05</v>
      </c>
      <c r="C119" s="38">
        <f>IFERROR(SUBTOTAL(9,C118:C118),0)</f>
        <v>6718232.1200000001</v>
      </c>
      <c r="D119" s="38">
        <f>IFERROR(SUBTOTAL(9,D118:D118),0)</f>
        <v>3232399</v>
      </c>
      <c r="E119" s="39">
        <f>IF(B119&lt;&gt;0,D119/B119,"-")</f>
        <v>1.5652164481134145</v>
      </c>
      <c r="F119" s="39">
        <f>IF(C119&lt;&gt;0,D119/C119,"-")</f>
        <v>0.48113833256478789</v>
      </c>
    </row>
    <row r="120" spans="1:6" x14ac:dyDescent="0.25">
      <c r="A120" s="11"/>
      <c r="B120" s="11"/>
      <c r="C120" s="11"/>
      <c r="D120" s="11"/>
      <c r="E120" s="11"/>
      <c r="F120" s="11"/>
    </row>
    <row r="121" spans="1:6" x14ac:dyDescent="0.25">
      <c r="A121" s="11"/>
      <c r="B121" s="11"/>
      <c r="C121" s="11"/>
      <c r="D121" s="11"/>
      <c r="E121" s="11"/>
      <c r="F121" s="11"/>
    </row>
    <row r="122" spans="1:6" x14ac:dyDescent="0.25">
      <c r="C122" s="24"/>
    </row>
  </sheetData>
  <mergeCells count="5">
    <mergeCell ref="A2:F2"/>
    <mergeCell ref="A3:F3"/>
    <mergeCell ref="A1:F1"/>
    <mergeCell ref="A80:F80"/>
    <mergeCell ref="A113:F113"/>
  </mergeCells>
  <pageMargins left="0.39370078740157499" right="0.39370078740157499" top="0.39370078740157499" bottom="0.39370078740157499" header="0.23622047244094499" footer="0.23622047244094499"/>
  <pageSetup paperSize="9" scale="1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2"/>
  <sheetViews>
    <sheetView zoomScaleNormal="100" workbookViewId="0">
      <pane ySplit="6" topLeftCell="A7" activePane="bottomLeft" state="frozen"/>
      <selection pane="bottomLeft" activeCell="A16" sqref="A16"/>
    </sheetView>
  </sheetViews>
  <sheetFormatPr defaultColWidth="9.140625" defaultRowHeight="15" x14ac:dyDescent="0.25"/>
  <cols>
    <col min="1" max="1" width="73.7109375" style="1" customWidth="1"/>
    <col min="2" max="2" width="29.7109375" style="1" customWidth="1"/>
    <col min="3" max="4" width="19.7109375" style="1" customWidth="1"/>
    <col min="5" max="5" width="15.7109375" style="1" customWidth="1"/>
    <col min="6" max="6" width="12.7109375" style="1" customWidth="1"/>
  </cols>
  <sheetData>
    <row r="1" spans="1:6" s="5" customFormat="1" ht="30" customHeight="1" x14ac:dyDescent="0.25">
      <c r="A1" s="57" t="s">
        <v>2</v>
      </c>
      <c r="B1" s="57"/>
      <c r="C1" s="57"/>
      <c r="D1" s="57"/>
      <c r="E1" s="57"/>
      <c r="F1" s="57"/>
    </row>
    <row r="2" spans="1:6" s="5" customFormat="1" ht="30" customHeight="1" x14ac:dyDescent="0.25">
      <c r="A2" s="57" t="s">
        <v>106</v>
      </c>
      <c r="B2" s="57"/>
      <c r="C2" s="57"/>
      <c r="D2" s="57"/>
      <c r="E2" s="57"/>
      <c r="F2" s="57"/>
    </row>
    <row r="3" spans="1:6" s="6" customFormat="1" ht="24.95" customHeight="1" x14ac:dyDescent="0.3">
      <c r="A3" s="57" t="s">
        <v>107</v>
      </c>
      <c r="B3" s="57"/>
      <c r="C3" s="57"/>
      <c r="D3" s="57"/>
      <c r="E3" s="57"/>
      <c r="F3" s="57"/>
    </row>
    <row r="4" spans="1:6" s="7" customFormat="1" ht="24.95" customHeight="1" x14ac:dyDescent="0.25">
      <c r="A4" s="8" t="s">
        <v>108</v>
      </c>
      <c r="B4" s="9"/>
      <c r="C4" s="9"/>
      <c r="D4" s="9"/>
      <c r="E4" s="9"/>
      <c r="F4" s="9"/>
    </row>
    <row r="5" spans="1:6" ht="57.6" customHeight="1" x14ac:dyDescent="0.25">
      <c r="A5" s="10" t="s">
        <v>30</v>
      </c>
      <c r="B5" s="10" t="s">
        <v>31</v>
      </c>
      <c r="C5" s="10" t="s">
        <v>7</v>
      </c>
      <c r="D5" s="10" t="s">
        <v>32</v>
      </c>
      <c r="E5" s="10" t="s">
        <v>33</v>
      </c>
      <c r="F5" s="10" t="s">
        <v>34</v>
      </c>
    </row>
    <row r="6" spans="1:6" s="11" customFormat="1" ht="15.95" customHeight="1" x14ac:dyDescent="0.25">
      <c r="A6" s="12" t="s">
        <v>11</v>
      </c>
      <c r="B6" s="12">
        <f>COLUMN()</f>
        <v>2</v>
      </c>
      <c r="C6" s="12">
        <v>3</v>
      </c>
      <c r="D6" s="12">
        <f>COLUMN()</f>
        <v>4</v>
      </c>
      <c r="E6" s="12" t="e">
        <f ca="1">_xlfn.CONCAT(TEXT(COLUMN(),"@")," (",TEXT(D6,"@")," / ",TEXT(B6,"@"),")")</f>
        <v>#NAME?</v>
      </c>
      <c r="F6" s="12" t="e">
        <f ca="1">_xlfn.CONCAT(TEXT(COLUMN(),"@")," (",TEXT(D6,"@")," / ",TEXT(C6,"@"),")")</f>
        <v>#NAME?</v>
      </c>
    </row>
    <row r="7" spans="1:6" ht="20.100000000000001" customHeight="1" x14ac:dyDescent="0.25">
      <c r="A7" s="37" t="s">
        <v>50</v>
      </c>
      <c r="B7" s="38">
        <f>IFERROR(SUBTOTAL(9,#REF!),0)</f>
        <v>0</v>
      </c>
      <c r="C7" s="38">
        <v>0</v>
      </c>
      <c r="D7" s="38">
        <f>IFERROR(SUBTOTAL(9,#REF!),0)</f>
        <v>0</v>
      </c>
      <c r="E7" s="39" t="str">
        <f>IF(B7&lt;&gt;0,D7/B7,"-")</f>
        <v>-</v>
      </c>
      <c r="F7" s="39" t="str">
        <f>IF(C7&lt;&gt;0,D7/C7,"-")</f>
        <v>-</v>
      </c>
    </row>
    <row r="8" spans="1:6" x14ac:dyDescent="0.25">
      <c r="A8" s="11"/>
      <c r="B8" s="11"/>
      <c r="C8" s="11"/>
      <c r="D8" s="11"/>
      <c r="E8" s="11"/>
      <c r="F8" s="11"/>
    </row>
    <row r="9" spans="1:6" x14ac:dyDescent="0.25">
      <c r="A9" s="11"/>
      <c r="B9" s="11"/>
      <c r="C9" s="11"/>
      <c r="D9" s="11"/>
      <c r="E9" s="11"/>
      <c r="F9" s="11"/>
    </row>
    <row r="10" spans="1:6" s="7" customFormat="1" ht="24.95" customHeight="1" x14ac:dyDescent="0.25">
      <c r="A10" s="8" t="s">
        <v>109</v>
      </c>
      <c r="B10" s="9"/>
      <c r="C10" s="9"/>
      <c r="D10" s="9"/>
      <c r="E10" s="9"/>
      <c r="F10" s="9"/>
    </row>
    <row r="11" spans="1:6" ht="57.6" customHeight="1" x14ac:dyDescent="0.25">
      <c r="A11" s="40" t="s">
        <v>30</v>
      </c>
      <c r="B11" s="10" t="s">
        <v>31</v>
      </c>
      <c r="C11" s="10" t="s">
        <v>7</v>
      </c>
      <c r="D11" s="10" t="s">
        <v>32</v>
      </c>
      <c r="E11" s="10" t="s">
        <v>33</v>
      </c>
      <c r="F11" s="10" t="s">
        <v>34</v>
      </c>
    </row>
    <row r="12" spans="1:6" s="11" customFormat="1" ht="15.95" customHeight="1" x14ac:dyDescent="0.25">
      <c r="A12" s="12" t="s">
        <v>11</v>
      </c>
      <c r="B12" s="12">
        <f>COLUMN()</f>
        <v>2</v>
      </c>
      <c r="C12" s="12">
        <v>3</v>
      </c>
      <c r="D12" s="12">
        <f>COLUMN()</f>
        <v>4</v>
      </c>
      <c r="E12" s="12" t="e">
        <f ca="1">_xlfn.CONCAT(TEXT(COLUMN(),"@")," (",TEXT(D12,"@")," / ",TEXT(B12,"@"),")")</f>
        <v>#NAME?</v>
      </c>
      <c r="F12" s="12" t="e">
        <f ca="1">_xlfn.CONCAT(TEXT(COLUMN(),"@")," (",TEXT(D12,"@")," / ",TEXT(C12,"@"),")")</f>
        <v>#NAME?</v>
      </c>
    </row>
    <row r="13" spans="1:6" ht="20.100000000000001" customHeight="1" x14ac:dyDescent="0.25">
      <c r="A13" s="37" t="s">
        <v>50</v>
      </c>
      <c r="B13" s="38">
        <f>IFERROR(SUBTOTAL(9,#REF!),0)</f>
        <v>0</v>
      </c>
      <c r="C13" s="38">
        <v>0</v>
      </c>
      <c r="D13" s="38">
        <f>IFERROR(SUBTOTAL(9,#REF!),0)</f>
        <v>0</v>
      </c>
      <c r="E13" s="39" t="str">
        <f>IF(B13&lt;&gt;0,D13/D13,"-")</f>
        <v>-</v>
      </c>
      <c r="F13" s="39" t="str">
        <f>IF(C13&lt;&gt;0,D13/C13,"-")</f>
        <v>-</v>
      </c>
    </row>
    <row r="14" spans="1:6" x14ac:dyDescent="0.25">
      <c r="E14" s="11"/>
      <c r="F14" s="11"/>
    </row>
    <row r="15" spans="1:6" x14ac:dyDescent="0.25">
      <c r="C15" s="24"/>
    </row>
    <row r="20" spans="1:6" s="6" customFormat="1" ht="24.95" customHeight="1" x14ac:dyDescent="0.3">
      <c r="A20" s="57" t="s">
        <v>110</v>
      </c>
      <c r="B20" s="57"/>
      <c r="C20" s="57"/>
      <c r="D20" s="57"/>
      <c r="E20" s="57"/>
      <c r="F20" s="57"/>
    </row>
    <row r="21" spans="1:6" s="7" customFormat="1" ht="24.95" customHeight="1" x14ac:dyDescent="0.25">
      <c r="A21" s="8" t="s">
        <v>108</v>
      </c>
      <c r="B21" s="9"/>
      <c r="C21" s="9"/>
      <c r="D21" s="9"/>
      <c r="E21" s="9"/>
      <c r="F21" s="9"/>
    </row>
    <row r="22" spans="1:6" ht="57.6" customHeight="1" x14ac:dyDescent="0.25">
      <c r="A22" s="10" t="s">
        <v>30</v>
      </c>
      <c r="B22" s="10" t="s">
        <v>31</v>
      </c>
      <c r="C22" s="10" t="s">
        <v>7</v>
      </c>
      <c r="D22" s="10" t="s">
        <v>32</v>
      </c>
      <c r="E22" s="10" t="s">
        <v>33</v>
      </c>
      <c r="F22" s="10" t="s">
        <v>34</v>
      </c>
    </row>
    <row r="23" spans="1:6" s="11" customFormat="1" ht="15.95" customHeight="1" x14ac:dyDescent="0.25">
      <c r="A23" s="12" t="s">
        <v>11</v>
      </c>
      <c r="B23" s="12">
        <f>COLUMN()</f>
        <v>2</v>
      </c>
      <c r="C23" s="12">
        <f>COLUMN()</f>
        <v>3</v>
      </c>
      <c r="D23" s="12">
        <f>COLUMN()</f>
        <v>4</v>
      </c>
      <c r="E23" s="12" t="e">
        <f ca="1">_xlfn.CONCAT(TEXT(COLUMN(),"@")," (",TEXT(D23,"@")," / ",TEXT(B23,"@"),")")</f>
        <v>#NAME?</v>
      </c>
      <c r="F23" s="12" t="e">
        <f ca="1">_xlfn.CONCAT(TEXT(COLUMN(),"@")," (",TEXT(D23,"@")," / ",TEXT(C23,"@"),")")</f>
        <v>#NAME?</v>
      </c>
    </row>
    <row r="24" spans="1:6" ht="20.100000000000001" customHeight="1" x14ac:dyDescent="0.25">
      <c r="A24" s="37" t="s">
        <v>50</v>
      </c>
      <c r="B24" s="38">
        <f>IFERROR(SUBTOTAL(9,#REF!),0)</f>
        <v>0</v>
      </c>
      <c r="C24" s="38">
        <f>IFERROR(SUBTOTAL(9,#REF!),0)</f>
        <v>0</v>
      </c>
      <c r="D24" s="38">
        <f>IFERROR(SUBTOTAL(9,#REF!),0)</f>
        <v>0</v>
      </c>
      <c r="E24" s="39" t="str">
        <f>IF(B24&lt;&gt;0,D24/B24,"-")</f>
        <v>-</v>
      </c>
      <c r="F24" s="39" t="str">
        <f>IF(C24&lt;&gt;0,D24/C24,"-")</f>
        <v>-</v>
      </c>
    </row>
    <row r="25" spans="1:6" x14ac:dyDescent="0.25">
      <c r="A25" s="11"/>
      <c r="B25" s="11"/>
      <c r="C25" s="11"/>
      <c r="D25" s="11"/>
      <c r="E25" s="11"/>
      <c r="F25" s="11"/>
    </row>
    <row r="26" spans="1:6" x14ac:dyDescent="0.25">
      <c r="A26" s="11"/>
      <c r="B26" s="11"/>
      <c r="C26" s="11"/>
      <c r="D26" s="11"/>
      <c r="E26" s="11"/>
      <c r="F26" s="11"/>
    </row>
    <row r="27" spans="1:6" s="7" customFormat="1" ht="24.95" customHeight="1" x14ac:dyDescent="0.25">
      <c r="A27" s="8" t="s">
        <v>109</v>
      </c>
      <c r="B27" s="9"/>
      <c r="C27" s="9"/>
      <c r="D27" s="9"/>
      <c r="E27" s="9"/>
      <c r="F27" s="9"/>
    </row>
    <row r="28" spans="1:6" ht="57.6" customHeight="1" x14ac:dyDescent="0.25">
      <c r="A28" s="40" t="s">
        <v>30</v>
      </c>
      <c r="B28" s="10" t="s">
        <v>31</v>
      </c>
      <c r="C28" s="10" t="s">
        <v>7</v>
      </c>
      <c r="D28" s="10" t="s">
        <v>32</v>
      </c>
      <c r="E28" s="10" t="s">
        <v>33</v>
      </c>
      <c r="F28" s="10" t="s">
        <v>34</v>
      </c>
    </row>
    <row r="29" spans="1:6" s="11" customFormat="1" ht="15.95" customHeight="1" x14ac:dyDescent="0.25">
      <c r="A29" s="12" t="s">
        <v>11</v>
      </c>
      <c r="B29" s="12">
        <f>COLUMN()</f>
        <v>2</v>
      </c>
      <c r="C29" s="12">
        <f>COLUMN()</f>
        <v>3</v>
      </c>
      <c r="D29" s="12">
        <f>COLUMN()</f>
        <v>4</v>
      </c>
      <c r="E29" s="12" t="e">
        <f ca="1">_xlfn.CONCAT(TEXT(COLUMN(),"@")," (",TEXT(D29,"@")," / ",TEXT(B29,"@"),")")</f>
        <v>#NAME?</v>
      </c>
      <c r="F29" s="12" t="e">
        <f ca="1">_xlfn.CONCAT(TEXT(COLUMN(),"@")," (",TEXT(D29,"@")," / ",TEXT(C29,"@"),")")</f>
        <v>#NAME?</v>
      </c>
    </row>
    <row r="30" spans="1:6" ht="20.100000000000001" customHeight="1" x14ac:dyDescent="0.25">
      <c r="A30" s="37" t="s">
        <v>50</v>
      </c>
      <c r="B30" s="38">
        <f>IFERROR(SUBTOTAL(9,#REF!),0)</f>
        <v>0</v>
      </c>
      <c r="C30" s="38">
        <f>IFERROR(SUBTOTAL(9,#REF!),0)</f>
        <v>0</v>
      </c>
      <c r="D30" s="38">
        <f>IFERROR(SUBTOTAL(9,#REF!),0)</f>
        <v>0</v>
      </c>
      <c r="E30" s="39" t="str">
        <f>IF(B30&lt;&gt;0,D30/D30,"-")</f>
        <v>-</v>
      </c>
      <c r="F30" s="39" t="str">
        <f>IF(C30&lt;&gt;0,D30/C30,"-")</f>
        <v>-</v>
      </c>
    </row>
    <row r="31" spans="1:6" x14ac:dyDescent="0.25">
      <c r="E31" s="11"/>
      <c r="F31" s="11"/>
    </row>
    <row r="32" spans="1:6" x14ac:dyDescent="0.25">
      <c r="C32" s="24"/>
    </row>
  </sheetData>
  <mergeCells count="4">
    <mergeCell ref="A2:F2"/>
    <mergeCell ref="A3:F3"/>
    <mergeCell ref="A1:F1"/>
    <mergeCell ref="A20:F20"/>
  </mergeCells>
  <pageMargins left="0.39370078740157499" right="0.39370078740157499" top="0.39370078740157499" bottom="0.39370078740157499" header="0.23622047244094499" footer="0.23622047244094499"/>
  <pageSetup paperSize="9" scale="1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8"/>
  <sheetViews>
    <sheetView zoomScaleNormal="100" workbookViewId="0">
      <pane ySplit="5" topLeftCell="A6" activePane="bottomLeft" state="frozen"/>
      <selection pane="bottomLeft" activeCell="F8" sqref="F8"/>
    </sheetView>
  </sheetViews>
  <sheetFormatPr defaultColWidth="9.140625" defaultRowHeight="15" x14ac:dyDescent="0.25"/>
  <cols>
    <col min="1" max="1" width="73.7109375" style="1" customWidth="1"/>
    <col min="2" max="2" width="27.42578125" style="1" customWidth="1"/>
    <col min="3" max="4" width="19.7109375" style="1" customWidth="1"/>
    <col min="5" max="5" width="15.7109375" style="1" customWidth="1"/>
    <col min="6" max="6" width="12.7109375" style="1" customWidth="1"/>
  </cols>
  <sheetData>
    <row r="1" spans="1:6" s="5" customFormat="1" ht="30" customHeight="1" x14ac:dyDescent="0.25">
      <c r="A1" s="57" t="s">
        <v>111</v>
      </c>
      <c r="B1" s="57"/>
      <c r="C1" s="57"/>
      <c r="D1" s="57"/>
      <c r="E1" s="57"/>
      <c r="F1" s="57"/>
    </row>
    <row r="2" spans="1:6" s="6" customFormat="1" ht="24.95" customHeight="1" x14ac:dyDescent="0.3">
      <c r="A2" s="57" t="s">
        <v>112</v>
      </c>
      <c r="B2" s="57"/>
      <c r="C2" s="57"/>
      <c r="D2" s="57"/>
      <c r="E2" s="57"/>
      <c r="F2" s="57"/>
    </row>
    <row r="3" spans="1:6" s="7" customFormat="1" ht="24.95" customHeight="1" x14ac:dyDescent="0.25">
      <c r="A3" s="8" t="s">
        <v>113</v>
      </c>
      <c r="B3" s="9"/>
      <c r="C3" s="9"/>
      <c r="D3" s="9"/>
      <c r="E3" s="9"/>
      <c r="F3" s="9"/>
    </row>
    <row r="4" spans="1:6" ht="57.6" customHeight="1" x14ac:dyDescent="0.25">
      <c r="A4" s="40" t="s">
        <v>30</v>
      </c>
      <c r="B4" s="10" t="s">
        <v>31</v>
      </c>
      <c r="C4" s="10" t="s">
        <v>7</v>
      </c>
      <c r="D4" s="10" t="s">
        <v>32</v>
      </c>
      <c r="E4" s="10" t="s">
        <v>33</v>
      </c>
      <c r="F4" s="10" t="s">
        <v>34</v>
      </c>
    </row>
    <row r="5" spans="1:6" s="11" customFormat="1" ht="15.95" customHeight="1" x14ac:dyDescent="0.25">
      <c r="A5" s="12" t="s">
        <v>11</v>
      </c>
      <c r="B5" s="12">
        <f>COLUMN()</f>
        <v>2</v>
      </c>
      <c r="C5" s="12">
        <f>COLUMN()</f>
        <v>3</v>
      </c>
      <c r="D5" s="12">
        <f>COLUMN()</f>
        <v>4</v>
      </c>
      <c r="E5" s="12" t="e">
        <f ca="1">_xlfn.CONCAT(TEXT(COLUMN(),"@")," (",TEXT(D5,"@")," / ",TEXT(B5,"@"),")")</f>
        <v>#NAME?</v>
      </c>
      <c r="F5" s="12" t="e">
        <f ca="1">_xlfn.CONCAT(TEXT(COLUMN(),"@")," (",TEXT(D5,"@")," / ",TEXT(C5,"@"),")")</f>
        <v>#NAME?</v>
      </c>
    </row>
    <row r="6" spans="1:6" x14ac:dyDescent="0.25">
      <c r="A6" s="25" t="s">
        <v>114</v>
      </c>
      <c r="B6" s="26">
        <f>SUBTOTAL(9,B7:B7)</f>
        <v>2065145.05</v>
      </c>
      <c r="C6" s="26">
        <f>SUBTOTAL(9,C7:C7)</f>
        <v>6718232.1200000001</v>
      </c>
      <c r="D6" s="26">
        <f>SUBTOTAL(9,D7:D7)</f>
        <v>3232399</v>
      </c>
      <c r="E6" s="27">
        <f>IF(B6&lt;&gt;0,D6/B6,"-")</f>
        <v>1.5652164481134145</v>
      </c>
      <c r="F6" s="27">
        <f>IF(C6&lt;&gt;0,D6/C6,"-")</f>
        <v>0.48113833256478789</v>
      </c>
    </row>
    <row r="7" spans="1:6" x14ac:dyDescent="0.25">
      <c r="A7" s="34" t="s">
        <v>115</v>
      </c>
      <c r="B7" s="35">
        <v>2065145.05</v>
      </c>
      <c r="C7" s="35">
        <v>6718232.1200000001</v>
      </c>
      <c r="D7" s="35">
        <v>3232399</v>
      </c>
      <c r="E7" s="36">
        <f>IF(B7&lt;&gt;0,D7/B7,"-")</f>
        <v>1.5652164481134145</v>
      </c>
      <c r="F7" s="36">
        <f>IF(C7&lt;&gt;0,D7/C7,"-")</f>
        <v>0.48113833256478789</v>
      </c>
    </row>
    <row r="8" spans="1:6" ht="20.100000000000001" customHeight="1" x14ac:dyDescent="0.25">
      <c r="A8" s="37" t="s">
        <v>50</v>
      </c>
      <c r="B8" s="38">
        <f>IFERROR(SUBTOTAL(9,B7:B7),0)</f>
        <v>2065145.05</v>
      </c>
      <c r="C8" s="38">
        <f>IFERROR(SUBTOTAL(9,C7:C7),0)</f>
        <v>6718232.1200000001</v>
      </c>
      <c r="D8" s="38">
        <f>IFERROR(SUBTOTAL(9,D7:D7),0)</f>
        <v>3232399</v>
      </c>
      <c r="E8" s="39">
        <v>1.5651999999999999</v>
      </c>
      <c r="F8" s="39">
        <f>IF(C8&lt;&gt;0,D8/C8,"-")</f>
        <v>0.48113833256478789</v>
      </c>
    </row>
    <row r="9" spans="1:6" x14ac:dyDescent="0.25">
      <c r="E9" s="11"/>
      <c r="F9" s="11"/>
    </row>
    <row r="14" spans="1:6" s="6" customFormat="1" ht="24.95" customHeight="1" x14ac:dyDescent="0.3">
      <c r="A14" s="57" t="s">
        <v>116</v>
      </c>
      <c r="B14" s="57"/>
      <c r="C14" s="57"/>
      <c r="D14" s="57"/>
      <c r="E14" s="57"/>
      <c r="F14" s="57"/>
    </row>
    <row r="15" spans="1:6" s="7" customFormat="1" ht="24.95" customHeight="1" x14ac:dyDescent="0.25">
      <c r="A15" s="8" t="s">
        <v>113</v>
      </c>
      <c r="B15" s="9"/>
      <c r="C15" s="9"/>
      <c r="D15" s="9"/>
      <c r="E15" s="9"/>
      <c r="F15" s="9"/>
    </row>
    <row r="16" spans="1:6" ht="57.6" customHeight="1" x14ac:dyDescent="0.25">
      <c r="A16" s="40" t="s">
        <v>30</v>
      </c>
      <c r="B16" s="10" t="s">
        <v>31</v>
      </c>
      <c r="C16" s="10" t="s">
        <v>7</v>
      </c>
      <c r="D16" s="10" t="s">
        <v>32</v>
      </c>
      <c r="E16" s="10" t="s">
        <v>33</v>
      </c>
      <c r="F16" s="10" t="s">
        <v>34</v>
      </c>
    </row>
    <row r="17" spans="1:6" s="11" customFormat="1" ht="15.95" customHeight="1" x14ac:dyDescent="0.25">
      <c r="A17" s="12" t="s">
        <v>11</v>
      </c>
      <c r="B17" s="12">
        <f>COLUMN()</f>
        <v>2</v>
      </c>
      <c r="C17" s="12">
        <v>3</v>
      </c>
      <c r="D17" s="12">
        <f>COLUMN()</f>
        <v>4</v>
      </c>
      <c r="E17" s="12" t="e">
        <f ca="1">_xlfn.CONCAT(TEXT(COLUMN(),"@")," (",TEXT(D17,"@")," / ",TEXT(B17,"@"),")")</f>
        <v>#NAME?</v>
      </c>
      <c r="F17" s="12" t="e">
        <f ca="1">_xlfn.CONCAT(TEXT(COLUMN(),"@")," (",TEXT(D17,"@")," / ",TEXT(C17,"@"),")")</f>
        <v>#NAME?</v>
      </c>
    </row>
    <row r="18" spans="1:6" x14ac:dyDescent="0.25">
      <c r="A18" s="25" t="s">
        <v>114</v>
      </c>
      <c r="B18" s="26">
        <v>2065145.05</v>
      </c>
      <c r="C18" s="26">
        <v>6718232.1200000029</v>
      </c>
      <c r="D18" s="26">
        <v>3232399</v>
      </c>
      <c r="E18" s="27">
        <f>IF(B18&lt;&gt;0,D18/B18,"-")</f>
        <v>1.5652164481134145</v>
      </c>
      <c r="F18" s="27">
        <f>IF(C18&lt;&gt;0,D18/C18,"-")</f>
        <v>0.48113833256478766</v>
      </c>
    </row>
    <row r="19" spans="1:6" x14ac:dyDescent="0.25">
      <c r="A19" s="28" t="s">
        <v>115</v>
      </c>
      <c r="B19" s="29">
        <v>2065145.05</v>
      </c>
      <c r="C19" s="29">
        <v>6718232.1200000029</v>
      </c>
      <c r="D19" s="29">
        <v>3232399</v>
      </c>
      <c r="E19" s="30">
        <f>IF(B19&lt;&gt;0,D19/B19,"-")</f>
        <v>1.5652164481134145</v>
      </c>
      <c r="F19" s="30">
        <f>IF(C19&lt;&gt;0,D19/C19,"-")</f>
        <v>0.48113833256478766</v>
      </c>
    </row>
    <row r="20" spans="1:6" x14ac:dyDescent="0.25">
      <c r="A20" s="41" t="s">
        <v>117</v>
      </c>
      <c r="B20" s="42"/>
      <c r="C20" s="42"/>
      <c r="D20" s="42"/>
      <c r="E20" s="42"/>
      <c r="F20" s="42"/>
    </row>
    <row r="21" spans="1:6" x14ac:dyDescent="0.25">
      <c r="A21" s="43" t="s">
        <v>118</v>
      </c>
      <c r="B21" s="44">
        <v>424359.16</v>
      </c>
      <c r="C21" s="44" t="s">
        <v>119</v>
      </c>
      <c r="D21" s="45" t="s">
        <v>170</v>
      </c>
      <c r="E21" s="46"/>
      <c r="F21" s="46"/>
    </row>
    <row r="22" spans="1:6" x14ac:dyDescent="0.25">
      <c r="A22" s="43" t="s">
        <v>120</v>
      </c>
      <c r="B22" s="44">
        <v>9933.64</v>
      </c>
      <c r="C22" s="44" t="s">
        <v>121</v>
      </c>
      <c r="D22" s="45" t="s">
        <v>171</v>
      </c>
      <c r="E22" s="46"/>
      <c r="F22" s="46"/>
    </row>
    <row r="23" spans="1:6" x14ac:dyDescent="0.25">
      <c r="A23" s="43" t="s">
        <v>122</v>
      </c>
      <c r="B23" s="44"/>
      <c r="C23" s="44" t="s">
        <v>123</v>
      </c>
      <c r="D23" s="45" t="s">
        <v>172</v>
      </c>
      <c r="E23" s="46"/>
      <c r="F23" s="46"/>
    </row>
    <row r="24" spans="1:6" x14ac:dyDescent="0.25">
      <c r="A24" s="43" t="s">
        <v>124</v>
      </c>
      <c r="B24" s="44">
        <v>1630852.25</v>
      </c>
      <c r="C24" s="44" t="s">
        <v>125</v>
      </c>
      <c r="D24" s="45" t="s">
        <v>173</v>
      </c>
      <c r="E24" s="46"/>
      <c r="F24" s="46"/>
    </row>
    <row r="25" spans="1:6" x14ac:dyDescent="0.25">
      <c r="A25" s="43" t="s">
        <v>126</v>
      </c>
      <c r="B25" s="44"/>
      <c r="C25" s="44" t="s">
        <v>127</v>
      </c>
      <c r="D25" s="45" t="s">
        <v>174</v>
      </c>
      <c r="E25" s="46"/>
      <c r="F25" s="46"/>
    </row>
    <row r="26" spans="1:6" x14ac:dyDescent="0.25">
      <c r="A26" s="31" t="s">
        <v>128</v>
      </c>
      <c r="B26" s="32">
        <f>SUBTOTAL(9,B30:B116)</f>
        <v>2065145.0499999998</v>
      </c>
      <c r="C26" s="32">
        <v>6718232.1200000029</v>
      </c>
      <c r="D26" s="32">
        <f>SUBTOTAL(9,D30:D116)</f>
        <v>3232399</v>
      </c>
      <c r="E26" s="33">
        <f t="shared" ref="E26:E57" si="0">IF(B26&lt;&gt;0,D26/B26,"-")</f>
        <v>1.5652164481134148</v>
      </c>
      <c r="F26" s="33">
        <f t="shared" ref="F26:F57" si="1">IF(C26&lt;&gt;0,D26/C26,"-")</f>
        <v>0.48113833256478766</v>
      </c>
    </row>
    <row r="27" spans="1:6" x14ac:dyDescent="0.25">
      <c r="A27" s="47" t="s">
        <v>129</v>
      </c>
      <c r="B27" s="48">
        <f>SUBTOTAL(9,B30:B32)</f>
        <v>5826.87</v>
      </c>
      <c r="C27" s="48">
        <v>61000</v>
      </c>
      <c r="D27" s="48">
        <f>SUBTOTAL(9,D30:D32)</f>
        <v>8192.73</v>
      </c>
      <c r="E27" s="49"/>
      <c r="F27" s="49">
        <f t="shared" si="1"/>
        <v>0.13430704918032788</v>
      </c>
    </row>
    <row r="28" spans="1:6" x14ac:dyDescent="0.25">
      <c r="A28" s="50" t="s">
        <v>130</v>
      </c>
      <c r="B28" s="51">
        <f>SUBTOTAL(9,B30:B32)</f>
        <v>5826.87</v>
      </c>
      <c r="C28" s="51">
        <v>61000</v>
      </c>
      <c r="D28" s="51">
        <f>SUBTOTAL(9,D30:D32)</f>
        <v>8192.73</v>
      </c>
      <c r="E28" s="52"/>
      <c r="F28" s="52">
        <f t="shared" si="1"/>
        <v>0.13430704918032788</v>
      </c>
    </row>
    <row r="29" spans="1:6" x14ac:dyDescent="0.25">
      <c r="A29" s="53" t="s">
        <v>131</v>
      </c>
      <c r="B29" s="54">
        <f>SUBTOTAL(9,B30:B30)</f>
        <v>1485.16</v>
      </c>
      <c r="C29" s="54">
        <v>51000</v>
      </c>
      <c r="D29" s="54">
        <f>SUBTOTAL(9,D30:D30)</f>
        <v>0</v>
      </c>
      <c r="E29" s="55"/>
      <c r="F29" s="55">
        <f t="shared" si="1"/>
        <v>0</v>
      </c>
    </row>
    <row r="30" spans="1:6" x14ac:dyDescent="0.25">
      <c r="A30" s="34" t="s">
        <v>132</v>
      </c>
      <c r="B30" s="35">
        <v>1485.16</v>
      </c>
      <c r="C30" s="35">
        <v>51000</v>
      </c>
      <c r="D30" s="35">
        <v>0</v>
      </c>
      <c r="E30" s="36"/>
      <c r="F30" s="36">
        <f t="shared" si="1"/>
        <v>0</v>
      </c>
    </row>
    <row r="31" spans="1:6" x14ac:dyDescent="0.25">
      <c r="A31" s="53" t="s">
        <v>133</v>
      </c>
      <c r="B31" s="54">
        <f>SUBTOTAL(9,B32:B32)</f>
        <v>4341.71</v>
      </c>
      <c r="C31" s="54">
        <v>10000</v>
      </c>
      <c r="D31" s="54">
        <f>SUBTOTAL(9,D32:D32)</f>
        <v>8192.73</v>
      </c>
      <c r="E31" s="55"/>
      <c r="F31" s="55">
        <f t="shared" si="1"/>
        <v>0.81927299999999992</v>
      </c>
    </row>
    <row r="32" spans="1:6" x14ac:dyDescent="0.25">
      <c r="A32" s="34" t="s">
        <v>134</v>
      </c>
      <c r="B32" s="35">
        <v>4341.71</v>
      </c>
      <c r="C32" s="35">
        <v>10000</v>
      </c>
      <c r="D32" s="35">
        <v>8192.73</v>
      </c>
      <c r="E32" s="36"/>
      <c r="F32" s="36">
        <f t="shared" si="1"/>
        <v>0.81927299999999992</v>
      </c>
    </row>
    <row r="33" spans="1:6" x14ac:dyDescent="0.25">
      <c r="A33" s="47" t="s">
        <v>135</v>
      </c>
      <c r="B33" s="48">
        <f>SUBTOTAL(9,B36:B57)</f>
        <v>418532.29</v>
      </c>
      <c r="C33" s="48">
        <v>939398</v>
      </c>
      <c r="D33" s="48">
        <f>SUBTOTAL(9,D36:D57)</f>
        <v>451777.65</v>
      </c>
      <c r="E33" s="49"/>
      <c r="F33" s="49">
        <f t="shared" si="1"/>
        <v>0.48092251633492944</v>
      </c>
    </row>
    <row r="34" spans="1:6" x14ac:dyDescent="0.25">
      <c r="A34" s="50" t="s">
        <v>130</v>
      </c>
      <c r="B34" s="51">
        <f>SUBTOTAL(9,B36:B57)</f>
        <v>418532.29</v>
      </c>
      <c r="C34" s="51">
        <v>939398</v>
      </c>
      <c r="D34" s="51">
        <f>SUBTOTAL(9,D36:D57)</f>
        <v>451777.65</v>
      </c>
      <c r="E34" s="52"/>
      <c r="F34" s="52">
        <f t="shared" si="1"/>
        <v>0.48092251633492944</v>
      </c>
    </row>
    <row r="35" spans="1:6" x14ac:dyDescent="0.25">
      <c r="A35" s="53" t="s">
        <v>136</v>
      </c>
      <c r="B35" s="54">
        <f>SUBTOTAL(9,B36:B39)</f>
        <v>327876.74</v>
      </c>
      <c r="C35" s="54">
        <v>741800</v>
      </c>
      <c r="D35" s="54">
        <f>SUBTOTAL(9,D36:D39)</f>
        <v>350911.32999999996</v>
      </c>
      <c r="E35" s="55"/>
      <c r="F35" s="55">
        <f t="shared" si="1"/>
        <v>0.47305382852520889</v>
      </c>
    </row>
    <row r="36" spans="1:6" x14ac:dyDescent="0.25">
      <c r="A36" s="34" t="s">
        <v>137</v>
      </c>
      <c r="B36" s="35">
        <v>269549.75</v>
      </c>
      <c r="C36" s="35">
        <v>612000</v>
      </c>
      <c r="D36" s="35">
        <v>288597.56</v>
      </c>
      <c r="E36" s="36"/>
      <c r="F36" s="36">
        <f t="shared" si="1"/>
        <v>0.47156464052287583</v>
      </c>
    </row>
    <row r="37" spans="1:6" x14ac:dyDescent="0.25">
      <c r="A37" s="34" t="s">
        <v>138</v>
      </c>
      <c r="B37" s="35">
        <v>1737.7</v>
      </c>
      <c r="C37" s="35">
        <v>4800</v>
      </c>
      <c r="D37" s="35">
        <v>1789.87</v>
      </c>
      <c r="E37" s="36"/>
      <c r="F37" s="36">
        <f t="shared" si="1"/>
        <v>0.37288958333333333</v>
      </c>
    </row>
    <row r="38" spans="1:6" x14ac:dyDescent="0.25">
      <c r="A38" s="34" t="s">
        <v>139</v>
      </c>
      <c r="B38" s="35">
        <v>11826.87</v>
      </c>
      <c r="C38" s="35">
        <v>23000</v>
      </c>
      <c r="D38" s="35">
        <v>12609.99</v>
      </c>
      <c r="E38" s="36"/>
      <c r="F38" s="36">
        <f t="shared" si="1"/>
        <v>0.54826043478260866</v>
      </c>
    </row>
    <row r="39" spans="1:6" x14ac:dyDescent="0.25">
      <c r="A39" s="34" t="s">
        <v>140</v>
      </c>
      <c r="B39" s="35">
        <v>44762.42</v>
      </c>
      <c r="C39" s="35">
        <v>102000</v>
      </c>
      <c r="D39" s="35">
        <v>47913.91</v>
      </c>
      <c r="E39" s="36"/>
      <c r="F39" s="36">
        <f t="shared" si="1"/>
        <v>0.46974421568627456</v>
      </c>
    </row>
    <row r="40" spans="1:6" x14ac:dyDescent="0.25">
      <c r="A40" s="53" t="s">
        <v>131</v>
      </c>
      <c r="B40" s="54">
        <f>SUBTOTAL(9,B41:B55)</f>
        <v>89955.99000000002</v>
      </c>
      <c r="C40" s="54">
        <v>196098</v>
      </c>
      <c r="D40" s="54">
        <f>SUBTOTAL(9,D41:D55)</f>
        <v>100129.74</v>
      </c>
      <c r="E40" s="55"/>
      <c r="F40" s="55">
        <f t="shared" si="1"/>
        <v>0.51061071505063793</v>
      </c>
    </row>
    <row r="41" spans="1:6" x14ac:dyDescent="0.25">
      <c r="A41" s="34" t="s">
        <v>141</v>
      </c>
      <c r="B41" s="35">
        <v>2014.2</v>
      </c>
      <c r="C41" s="35">
        <v>4115</v>
      </c>
      <c r="D41" s="35">
        <v>1601.4</v>
      </c>
      <c r="E41" s="36"/>
      <c r="F41" s="36">
        <f t="shared" si="1"/>
        <v>0.38916160388821386</v>
      </c>
    </row>
    <row r="42" spans="1:6" x14ac:dyDescent="0.25">
      <c r="A42" s="34" t="s">
        <v>142</v>
      </c>
      <c r="B42" s="35">
        <v>10711.11</v>
      </c>
      <c r="C42" s="35">
        <v>29150</v>
      </c>
      <c r="D42" s="35">
        <v>12715.43</v>
      </c>
      <c r="E42" s="36"/>
      <c r="F42" s="36">
        <f t="shared" si="1"/>
        <v>0.43620686106346485</v>
      </c>
    </row>
    <row r="43" spans="1:6" x14ac:dyDescent="0.25">
      <c r="A43" s="34" t="s">
        <v>143</v>
      </c>
      <c r="B43" s="35">
        <v>606</v>
      </c>
      <c r="C43" s="35">
        <v>3328</v>
      </c>
      <c r="D43" s="35">
        <v>718</v>
      </c>
      <c r="E43" s="36"/>
      <c r="F43" s="36">
        <f t="shared" si="1"/>
        <v>0.21574519230769232</v>
      </c>
    </row>
    <row r="44" spans="1:6" x14ac:dyDescent="0.25">
      <c r="A44" s="34" t="s">
        <v>144</v>
      </c>
      <c r="B44" s="35">
        <v>2550.88</v>
      </c>
      <c r="C44" s="35">
        <v>5973</v>
      </c>
      <c r="D44" s="35">
        <v>4757.51</v>
      </c>
      <c r="E44" s="36"/>
      <c r="F44" s="36">
        <f t="shared" si="1"/>
        <v>0.79650259501088239</v>
      </c>
    </row>
    <row r="45" spans="1:6" x14ac:dyDescent="0.25">
      <c r="A45" s="34" t="s">
        <v>145</v>
      </c>
      <c r="B45" s="35">
        <v>11239.19</v>
      </c>
      <c r="C45" s="35">
        <v>63708</v>
      </c>
      <c r="D45" s="35">
        <v>24568.11</v>
      </c>
      <c r="E45" s="36"/>
      <c r="F45" s="36">
        <f t="shared" si="1"/>
        <v>0.38563618383876436</v>
      </c>
    </row>
    <row r="46" spans="1:6" x14ac:dyDescent="0.25">
      <c r="A46" s="34" t="s">
        <v>146</v>
      </c>
      <c r="B46" s="35">
        <v>2733.47</v>
      </c>
      <c r="C46" s="35">
        <v>6443</v>
      </c>
      <c r="D46" s="35">
        <v>2746.4</v>
      </c>
      <c r="E46" s="36"/>
      <c r="F46" s="36">
        <f t="shared" si="1"/>
        <v>0.42626105851311502</v>
      </c>
    </row>
    <row r="47" spans="1:6" x14ac:dyDescent="0.25">
      <c r="A47" s="34" t="s">
        <v>147</v>
      </c>
      <c r="B47" s="35">
        <v>8384.01</v>
      </c>
      <c r="C47" s="35">
        <v>13365</v>
      </c>
      <c r="D47" s="35">
        <v>12801.73</v>
      </c>
      <c r="E47" s="36"/>
      <c r="F47" s="36">
        <f t="shared" si="1"/>
        <v>0.95785484474373361</v>
      </c>
    </row>
    <row r="48" spans="1:6" x14ac:dyDescent="0.25">
      <c r="A48" s="34" t="s">
        <v>148</v>
      </c>
      <c r="B48" s="35">
        <v>112.5</v>
      </c>
      <c r="C48" s="35">
        <v>400</v>
      </c>
      <c r="D48" s="35">
        <v>400</v>
      </c>
      <c r="E48" s="36"/>
      <c r="F48" s="36">
        <f t="shared" si="1"/>
        <v>1</v>
      </c>
    </row>
    <row r="49" spans="1:6" x14ac:dyDescent="0.25">
      <c r="A49" s="34" t="s">
        <v>149</v>
      </c>
      <c r="B49" s="35">
        <v>2195.87</v>
      </c>
      <c r="C49" s="35">
        <v>3845</v>
      </c>
      <c r="D49" s="35">
        <v>3206.08</v>
      </c>
      <c r="E49" s="36"/>
      <c r="F49" s="36">
        <f t="shared" si="1"/>
        <v>0.83383094928478541</v>
      </c>
    </row>
    <row r="50" spans="1:6" x14ac:dyDescent="0.25">
      <c r="A50" s="34" t="s">
        <v>150</v>
      </c>
      <c r="B50" s="35">
        <v>40972.5</v>
      </c>
      <c r="C50" s="35">
        <v>46000</v>
      </c>
      <c r="D50" s="35">
        <v>23114.5</v>
      </c>
      <c r="E50" s="36"/>
      <c r="F50" s="36">
        <f t="shared" si="1"/>
        <v>0.5024891304347826</v>
      </c>
    </row>
    <row r="51" spans="1:6" x14ac:dyDescent="0.25">
      <c r="A51" s="34" t="s">
        <v>151</v>
      </c>
      <c r="B51" s="35">
        <v>0</v>
      </c>
      <c r="C51" s="35">
        <v>1280</v>
      </c>
      <c r="D51" s="35">
        <v>0</v>
      </c>
      <c r="E51" s="36"/>
      <c r="F51" s="36">
        <f t="shared" si="1"/>
        <v>0</v>
      </c>
    </row>
    <row r="52" spans="1:6" x14ac:dyDescent="0.25">
      <c r="A52" s="34" t="s">
        <v>152</v>
      </c>
      <c r="B52" s="35">
        <v>2917.38</v>
      </c>
      <c r="C52" s="35">
        <v>5835</v>
      </c>
      <c r="D52" s="35">
        <v>2917.38</v>
      </c>
      <c r="E52" s="36"/>
      <c r="F52" s="36">
        <f t="shared" si="1"/>
        <v>0.49997943444730081</v>
      </c>
    </row>
    <row r="53" spans="1:6" x14ac:dyDescent="0.25">
      <c r="A53" s="34" t="s">
        <v>132</v>
      </c>
      <c r="B53" s="35">
        <v>4993.75</v>
      </c>
      <c r="C53" s="35">
        <v>5000</v>
      </c>
      <c r="D53" s="35">
        <v>5000</v>
      </c>
      <c r="E53" s="36"/>
      <c r="F53" s="36">
        <f t="shared" si="1"/>
        <v>1</v>
      </c>
    </row>
    <row r="54" spans="1:6" x14ac:dyDescent="0.25">
      <c r="A54" s="34" t="s">
        <v>153</v>
      </c>
      <c r="B54" s="35">
        <v>525.13</v>
      </c>
      <c r="C54" s="35">
        <v>2656</v>
      </c>
      <c r="D54" s="35">
        <v>2656</v>
      </c>
      <c r="E54" s="36"/>
      <c r="F54" s="36">
        <f t="shared" si="1"/>
        <v>1</v>
      </c>
    </row>
    <row r="55" spans="1:6" x14ac:dyDescent="0.25">
      <c r="A55" s="34" t="s">
        <v>154</v>
      </c>
      <c r="B55" s="35">
        <v>0</v>
      </c>
      <c r="C55" s="35">
        <v>5000</v>
      </c>
      <c r="D55" s="35">
        <v>2927.2</v>
      </c>
      <c r="E55" s="36"/>
      <c r="F55" s="36">
        <f t="shared" si="1"/>
        <v>0.58543999999999996</v>
      </c>
    </row>
    <row r="56" spans="1:6" x14ac:dyDescent="0.25">
      <c r="A56" s="53" t="s">
        <v>155</v>
      </c>
      <c r="B56" s="54">
        <f>SUBTOTAL(9,B57:B57)</f>
        <v>699.56</v>
      </c>
      <c r="C56" s="54">
        <v>1500</v>
      </c>
      <c r="D56" s="54">
        <f>SUBTOTAL(9,D57:D57)</f>
        <v>736.58</v>
      </c>
      <c r="E56" s="55"/>
      <c r="F56" s="55">
        <f t="shared" si="1"/>
        <v>0.49105333333333334</v>
      </c>
    </row>
    <row r="57" spans="1:6" x14ac:dyDescent="0.25">
      <c r="A57" s="34" t="s">
        <v>156</v>
      </c>
      <c r="B57" s="35">
        <v>699.56</v>
      </c>
      <c r="C57" s="35">
        <v>1500</v>
      </c>
      <c r="D57" s="35">
        <v>736.58</v>
      </c>
      <c r="E57" s="36"/>
      <c r="F57" s="36">
        <f t="shared" si="1"/>
        <v>0.49105333333333334</v>
      </c>
    </row>
    <row r="58" spans="1:6" x14ac:dyDescent="0.25">
      <c r="A58" s="47" t="s">
        <v>157</v>
      </c>
      <c r="B58" s="48">
        <f>SUBTOTAL(9,B61:B116)</f>
        <v>1640785.89</v>
      </c>
      <c r="C58" s="48">
        <v>5717834.120000002</v>
      </c>
      <c r="D58" s="48">
        <f>SUBTOTAL(9,D61:D116)</f>
        <v>2772428.62</v>
      </c>
      <c r="E58" s="49"/>
      <c r="F58" s="49">
        <f t="shared" ref="F58:F89" si="2">IF(C58&lt;&gt;0,D58/C58,"-")</f>
        <v>0.48487391585959461</v>
      </c>
    </row>
    <row r="59" spans="1:6" x14ac:dyDescent="0.25">
      <c r="A59" s="50" t="s">
        <v>158</v>
      </c>
      <c r="B59" s="51">
        <f>SUBTOTAL(9,B61:B87)</f>
        <v>9933.64</v>
      </c>
      <c r="C59" s="51">
        <v>22000.079999999987</v>
      </c>
      <c r="D59" s="51">
        <f>SUBTOTAL(9,D61:D87)</f>
        <v>15230.65</v>
      </c>
      <c r="E59" s="52"/>
      <c r="F59" s="52">
        <f t="shared" si="2"/>
        <v>0.69229975527361753</v>
      </c>
    </row>
    <row r="60" spans="1:6" x14ac:dyDescent="0.25">
      <c r="A60" s="53" t="s">
        <v>136</v>
      </c>
      <c r="B60" s="54">
        <f>SUBTOTAL(9,B61:B61)</f>
        <v>2926</v>
      </c>
      <c r="C60" s="54">
        <v>916.67</v>
      </c>
      <c r="D60" s="54">
        <f>SUBTOTAL(9,D61:D61)</f>
        <v>3591</v>
      </c>
      <c r="E60" s="55"/>
      <c r="F60" s="55">
        <f t="shared" si="2"/>
        <v>3.9174403002170903</v>
      </c>
    </row>
    <row r="61" spans="1:6" x14ac:dyDescent="0.25">
      <c r="A61" s="34" t="s">
        <v>139</v>
      </c>
      <c r="B61" s="35">
        <v>2926</v>
      </c>
      <c r="C61" s="35">
        <v>916.67</v>
      </c>
      <c r="D61" s="35">
        <v>3591</v>
      </c>
      <c r="E61" s="36"/>
      <c r="F61" s="36">
        <f t="shared" si="2"/>
        <v>3.9174403002170903</v>
      </c>
    </row>
    <row r="62" spans="1:6" x14ac:dyDescent="0.25">
      <c r="A62" s="53" t="s">
        <v>131</v>
      </c>
      <c r="B62" s="54">
        <f>SUBTOTAL(9,B63:B83)</f>
        <v>7007.6399999999994</v>
      </c>
      <c r="C62" s="54">
        <v>19250.07</v>
      </c>
      <c r="D62" s="54">
        <f>SUBTOTAL(9,D63:D83)</f>
        <v>11349.75</v>
      </c>
      <c r="E62" s="55"/>
      <c r="F62" s="55">
        <f t="shared" si="2"/>
        <v>0.58959525861464401</v>
      </c>
    </row>
    <row r="63" spans="1:6" x14ac:dyDescent="0.25">
      <c r="A63" s="34" t="s">
        <v>141</v>
      </c>
      <c r="B63" s="35">
        <v>418.5</v>
      </c>
      <c r="C63" s="35">
        <v>916.67</v>
      </c>
      <c r="D63" s="35">
        <v>458.2</v>
      </c>
      <c r="E63" s="36"/>
      <c r="F63" s="36">
        <f t="shared" si="2"/>
        <v>0.49985272780826251</v>
      </c>
    </row>
    <row r="64" spans="1:6" x14ac:dyDescent="0.25">
      <c r="A64" s="34" t="s">
        <v>143</v>
      </c>
      <c r="B64" s="35">
        <v>0</v>
      </c>
      <c r="C64" s="35">
        <v>916.67</v>
      </c>
      <c r="D64" s="35">
        <v>0</v>
      </c>
      <c r="E64" s="36"/>
      <c r="F64" s="36">
        <f t="shared" si="2"/>
        <v>0</v>
      </c>
    </row>
    <row r="65" spans="1:6" x14ac:dyDescent="0.25">
      <c r="A65" s="34" t="s">
        <v>144</v>
      </c>
      <c r="B65" s="35">
        <v>688.55</v>
      </c>
      <c r="C65" s="35">
        <v>916.67</v>
      </c>
      <c r="D65" s="35">
        <v>1533.29</v>
      </c>
      <c r="E65" s="36"/>
      <c r="F65" s="36">
        <f t="shared" si="2"/>
        <v>1.6726739175493908</v>
      </c>
    </row>
    <row r="66" spans="1:6" x14ac:dyDescent="0.25">
      <c r="A66" s="34" t="s">
        <v>145</v>
      </c>
      <c r="B66" s="35">
        <v>122.86</v>
      </c>
      <c r="C66" s="35">
        <v>916.67</v>
      </c>
      <c r="D66" s="35">
        <v>149.91</v>
      </c>
      <c r="E66" s="36"/>
      <c r="F66" s="36">
        <f t="shared" si="2"/>
        <v>0.16353758713604677</v>
      </c>
    </row>
    <row r="67" spans="1:6" x14ac:dyDescent="0.25">
      <c r="A67" s="34" t="s">
        <v>159</v>
      </c>
      <c r="B67" s="35">
        <v>50.2</v>
      </c>
      <c r="C67" s="35">
        <v>916.67</v>
      </c>
      <c r="D67" s="35">
        <v>395.16</v>
      </c>
      <c r="E67" s="36"/>
      <c r="F67" s="36">
        <f t="shared" si="2"/>
        <v>0.43108206879247718</v>
      </c>
    </row>
    <row r="68" spans="1:6" x14ac:dyDescent="0.25">
      <c r="A68" s="34" t="s">
        <v>160</v>
      </c>
      <c r="B68" s="35">
        <v>0</v>
      </c>
      <c r="C68" s="35">
        <v>916.67</v>
      </c>
      <c r="D68" s="35">
        <v>0</v>
      </c>
      <c r="E68" s="36"/>
      <c r="F68" s="36">
        <f t="shared" si="2"/>
        <v>0</v>
      </c>
    </row>
    <row r="69" spans="1:6" x14ac:dyDescent="0.25">
      <c r="A69" s="34" t="s">
        <v>161</v>
      </c>
      <c r="B69" s="35">
        <v>3300</v>
      </c>
      <c r="C69" s="35">
        <v>916.67</v>
      </c>
      <c r="D69" s="35">
        <v>0</v>
      </c>
      <c r="E69" s="36"/>
      <c r="F69" s="36">
        <f t="shared" si="2"/>
        <v>0</v>
      </c>
    </row>
    <row r="70" spans="1:6" x14ac:dyDescent="0.25">
      <c r="A70" s="34" t="s">
        <v>146</v>
      </c>
      <c r="B70" s="35">
        <v>64.36</v>
      </c>
      <c r="C70" s="35">
        <v>916.67</v>
      </c>
      <c r="D70" s="35">
        <v>38.82</v>
      </c>
      <c r="E70" s="36"/>
      <c r="F70" s="36">
        <f t="shared" si="2"/>
        <v>4.2348936912956679E-2</v>
      </c>
    </row>
    <row r="71" spans="1:6" x14ac:dyDescent="0.25">
      <c r="A71" s="34" t="s">
        <v>147</v>
      </c>
      <c r="B71" s="35">
        <v>0</v>
      </c>
      <c r="C71" s="35">
        <v>916.67</v>
      </c>
      <c r="D71" s="35">
        <v>0</v>
      </c>
      <c r="E71" s="36"/>
      <c r="F71" s="36">
        <f t="shared" si="2"/>
        <v>0</v>
      </c>
    </row>
    <row r="72" spans="1:6" x14ac:dyDescent="0.25">
      <c r="A72" s="34" t="s">
        <v>148</v>
      </c>
      <c r="B72" s="35">
        <v>0</v>
      </c>
      <c r="C72" s="35">
        <v>916.67</v>
      </c>
      <c r="D72" s="35">
        <v>311.35000000000002</v>
      </c>
      <c r="E72" s="36"/>
      <c r="F72" s="36">
        <f t="shared" si="2"/>
        <v>0.33965331035159874</v>
      </c>
    </row>
    <row r="73" spans="1:6" x14ac:dyDescent="0.25">
      <c r="A73" s="34" t="s">
        <v>149</v>
      </c>
      <c r="B73" s="35">
        <v>0</v>
      </c>
      <c r="C73" s="35">
        <v>916.67</v>
      </c>
      <c r="D73" s="35">
        <v>452.5</v>
      </c>
      <c r="E73" s="36"/>
      <c r="F73" s="36">
        <f t="shared" si="2"/>
        <v>0.49363456860156874</v>
      </c>
    </row>
    <row r="74" spans="1:6" x14ac:dyDescent="0.25">
      <c r="A74" s="34" t="s">
        <v>150</v>
      </c>
      <c r="B74" s="35">
        <v>0</v>
      </c>
      <c r="C74" s="35">
        <v>916.67</v>
      </c>
      <c r="D74" s="35">
        <v>0</v>
      </c>
      <c r="E74" s="36"/>
      <c r="F74" s="36">
        <f t="shared" si="2"/>
        <v>0</v>
      </c>
    </row>
    <row r="75" spans="1:6" x14ac:dyDescent="0.25">
      <c r="A75" s="34" t="s">
        <v>151</v>
      </c>
      <c r="B75" s="35">
        <v>0</v>
      </c>
      <c r="C75" s="35">
        <v>916.67</v>
      </c>
      <c r="D75" s="35">
        <v>0</v>
      </c>
      <c r="E75" s="36"/>
      <c r="F75" s="36">
        <f t="shared" si="2"/>
        <v>0</v>
      </c>
    </row>
    <row r="76" spans="1:6" x14ac:dyDescent="0.25">
      <c r="A76" s="34" t="s">
        <v>162</v>
      </c>
      <c r="B76" s="35">
        <v>0</v>
      </c>
      <c r="C76" s="35">
        <v>916.67</v>
      </c>
      <c r="D76" s="35">
        <v>0</v>
      </c>
      <c r="E76" s="36"/>
      <c r="F76" s="36">
        <f t="shared" si="2"/>
        <v>0</v>
      </c>
    </row>
    <row r="77" spans="1:6" x14ac:dyDescent="0.25">
      <c r="A77" s="34" t="s">
        <v>152</v>
      </c>
      <c r="B77" s="35">
        <v>0</v>
      </c>
      <c r="C77" s="35">
        <v>916.67</v>
      </c>
      <c r="D77" s="35">
        <v>0</v>
      </c>
      <c r="E77" s="36"/>
      <c r="F77" s="36">
        <f t="shared" si="2"/>
        <v>0</v>
      </c>
    </row>
    <row r="78" spans="1:6" x14ac:dyDescent="0.25">
      <c r="A78" s="34" t="s">
        <v>132</v>
      </c>
      <c r="B78" s="35">
        <v>1378.53</v>
      </c>
      <c r="C78" s="35">
        <v>916.67</v>
      </c>
      <c r="D78" s="35">
        <v>4629.7700000000004</v>
      </c>
      <c r="E78" s="36"/>
      <c r="F78" s="36">
        <f t="shared" si="2"/>
        <v>5.0506398158552157</v>
      </c>
    </row>
    <row r="79" spans="1:6" x14ac:dyDescent="0.25">
      <c r="A79" s="34" t="s">
        <v>153</v>
      </c>
      <c r="B79" s="35">
        <v>0</v>
      </c>
      <c r="C79" s="35">
        <v>916.67</v>
      </c>
      <c r="D79" s="35">
        <v>0</v>
      </c>
      <c r="E79" s="36"/>
      <c r="F79" s="36">
        <f t="shared" si="2"/>
        <v>0</v>
      </c>
    </row>
    <row r="80" spans="1:6" x14ac:dyDescent="0.25">
      <c r="A80" s="34" t="s">
        <v>154</v>
      </c>
      <c r="B80" s="35">
        <v>984.64</v>
      </c>
      <c r="C80" s="35">
        <v>916.67</v>
      </c>
      <c r="D80" s="35">
        <v>2068.25</v>
      </c>
      <c r="E80" s="36"/>
      <c r="F80" s="36">
        <f t="shared" si="2"/>
        <v>2.2562645226744631</v>
      </c>
    </row>
    <row r="81" spans="1:6" x14ac:dyDescent="0.25">
      <c r="A81" s="34" t="s">
        <v>163</v>
      </c>
      <c r="B81" s="35">
        <v>0</v>
      </c>
      <c r="C81" s="35">
        <v>916.67</v>
      </c>
      <c r="D81" s="35">
        <v>0</v>
      </c>
      <c r="E81" s="36"/>
      <c r="F81" s="36">
        <f t="shared" si="2"/>
        <v>0</v>
      </c>
    </row>
    <row r="82" spans="1:6" x14ac:dyDescent="0.25">
      <c r="A82" s="34" t="s">
        <v>164</v>
      </c>
      <c r="B82" s="35">
        <v>0</v>
      </c>
      <c r="C82" s="35">
        <v>916.67</v>
      </c>
      <c r="D82" s="35">
        <v>1312.5</v>
      </c>
      <c r="E82" s="36"/>
      <c r="F82" s="36">
        <f t="shared" si="2"/>
        <v>1.4318129752255446</v>
      </c>
    </row>
    <row r="83" spans="1:6" x14ac:dyDescent="0.25">
      <c r="A83" s="34" t="s">
        <v>165</v>
      </c>
      <c r="B83" s="35">
        <v>0</v>
      </c>
      <c r="C83" s="35">
        <v>916.67</v>
      </c>
      <c r="D83" s="35">
        <v>0</v>
      </c>
      <c r="E83" s="36"/>
      <c r="F83" s="36">
        <f t="shared" si="2"/>
        <v>0</v>
      </c>
    </row>
    <row r="84" spans="1:6" x14ac:dyDescent="0.25">
      <c r="A84" s="53" t="s">
        <v>155</v>
      </c>
      <c r="B84" s="54">
        <f>SUBTOTAL(9,B85:B85)</f>
        <v>0</v>
      </c>
      <c r="C84" s="54">
        <v>916.67</v>
      </c>
      <c r="D84" s="54">
        <f>SUBTOTAL(9,D85:D85)</f>
        <v>0</v>
      </c>
      <c r="E84" s="55"/>
      <c r="F84" s="55">
        <f t="shared" si="2"/>
        <v>0</v>
      </c>
    </row>
    <row r="85" spans="1:6" x14ac:dyDescent="0.25">
      <c r="A85" s="34" t="s">
        <v>156</v>
      </c>
      <c r="B85" s="35">
        <v>0</v>
      </c>
      <c r="C85" s="35">
        <v>916.67</v>
      </c>
      <c r="D85" s="35">
        <v>0</v>
      </c>
      <c r="E85" s="36"/>
      <c r="F85" s="36">
        <f t="shared" si="2"/>
        <v>0</v>
      </c>
    </row>
    <row r="86" spans="1:6" x14ac:dyDescent="0.25">
      <c r="A86" s="53" t="s">
        <v>133</v>
      </c>
      <c r="B86" s="54">
        <f>SUBTOTAL(9,B87:B87)</f>
        <v>0</v>
      </c>
      <c r="C86" s="54">
        <v>916.67</v>
      </c>
      <c r="D86" s="54">
        <f>SUBTOTAL(9,D87:D87)</f>
        <v>289.89999999999998</v>
      </c>
      <c r="E86" s="55"/>
      <c r="F86" s="55">
        <f t="shared" si="2"/>
        <v>0.31625339544219838</v>
      </c>
    </row>
    <row r="87" spans="1:6" x14ac:dyDescent="0.25">
      <c r="A87" s="34" t="s">
        <v>134</v>
      </c>
      <c r="B87" s="35">
        <v>0</v>
      </c>
      <c r="C87" s="35">
        <v>916.67</v>
      </c>
      <c r="D87" s="35">
        <v>289.89999999999998</v>
      </c>
      <c r="E87" s="36"/>
      <c r="F87" s="36">
        <f t="shared" si="2"/>
        <v>0.31625339544219838</v>
      </c>
    </row>
    <row r="88" spans="1:6" x14ac:dyDescent="0.25">
      <c r="A88" s="50" t="s">
        <v>166</v>
      </c>
      <c r="B88" s="51">
        <f>SUBTOTAL(9,B90:B90)</f>
        <v>0</v>
      </c>
      <c r="C88" s="51">
        <v>5365686</v>
      </c>
      <c r="D88" s="51">
        <f>SUBTOTAL(9,D90:D90)</f>
        <v>0</v>
      </c>
      <c r="E88" s="52"/>
      <c r="F88" s="52">
        <f t="shared" si="2"/>
        <v>0</v>
      </c>
    </row>
    <row r="89" spans="1:6" x14ac:dyDescent="0.25">
      <c r="A89" s="53" t="s">
        <v>131</v>
      </c>
      <c r="B89" s="54">
        <f>SUBTOTAL(9,B90:B90)</f>
        <v>0</v>
      </c>
      <c r="C89" s="54">
        <v>5365686</v>
      </c>
      <c r="D89" s="54">
        <f>SUBTOTAL(9,D90:D90)</f>
        <v>0</v>
      </c>
      <c r="E89" s="55"/>
      <c r="F89" s="55">
        <f t="shared" si="2"/>
        <v>0</v>
      </c>
    </row>
    <row r="90" spans="1:6" x14ac:dyDescent="0.25">
      <c r="A90" s="34" t="s">
        <v>147</v>
      </c>
      <c r="B90" s="35">
        <v>0</v>
      </c>
      <c r="C90" s="35">
        <v>5365686</v>
      </c>
      <c r="D90" s="35">
        <v>0</v>
      </c>
      <c r="E90" s="36"/>
      <c r="F90" s="36">
        <f t="shared" ref="F90:F117" si="3">IF(C90&lt;&gt;0,D90/C90,"-")</f>
        <v>0</v>
      </c>
    </row>
    <row r="91" spans="1:6" x14ac:dyDescent="0.25">
      <c r="A91" s="50" t="s">
        <v>167</v>
      </c>
      <c r="B91" s="51">
        <f>SUBTOTAL(9,B93:B111)</f>
        <v>1630852.2499999998</v>
      </c>
      <c r="C91" s="51">
        <v>30364.039999999986</v>
      </c>
      <c r="D91" s="51">
        <f>SUBTOTAL(9,D93:D111)</f>
        <v>23458.769999999997</v>
      </c>
      <c r="E91" s="52"/>
      <c r="F91" s="52">
        <f t="shared" si="3"/>
        <v>0.77258395127921076</v>
      </c>
    </row>
    <row r="92" spans="1:6" x14ac:dyDescent="0.25">
      <c r="A92" s="53" t="s">
        <v>131</v>
      </c>
      <c r="B92" s="54">
        <f>SUBTOTAL(9,B93:B106)</f>
        <v>1630852.2499999998</v>
      </c>
      <c r="C92" s="54">
        <v>25005.679999999989</v>
      </c>
      <c r="D92" s="54">
        <f>SUBTOTAL(9,D93:D106)</f>
        <v>22458.769999999997</v>
      </c>
      <c r="E92" s="55"/>
      <c r="F92" s="55">
        <f t="shared" si="3"/>
        <v>0.89814674106043135</v>
      </c>
    </row>
    <row r="93" spans="1:6" x14ac:dyDescent="0.25">
      <c r="A93" s="34" t="s">
        <v>144</v>
      </c>
      <c r="B93" s="35">
        <v>65.260000000000005</v>
      </c>
      <c r="C93" s="35">
        <v>1786.12</v>
      </c>
      <c r="D93" s="35">
        <v>100.5</v>
      </c>
      <c r="E93" s="36"/>
      <c r="F93" s="36">
        <f t="shared" si="3"/>
        <v>5.6267216088504698E-2</v>
      </c>
    </row>
    <row r="94" spans="1:6" x14ac:dyDescent="0.25">
      <c r="A94" s="34" t="s">
        <v>145</v>
      </c>
      <c r="B94" s="35">
        <v>0</v>
      </c>
      <c r="C94" s="35">
        <v>1786.12</v>
      </c>
      <c r="D94" s="35">
        <v>0</v>
      </c>
      <c r="E94" s="36"/>
      <c r="F94" s="36">
        <f t="shared" si="3"/>
        <v>0</v>
      </c>
    </row>
    <row r="95" spans="1:6" x14ac:dyDescent="0.25">
      <c r="A95" s="34" t="s">
        <v>159</v>
      </c>
      <c r="B95" s="35">
        <v>0</v>
      </c>
      <c r="C95" s="35">
        <v>1786.12</v>
      </c>
      <c r="D95" s="35">
        <v>152</v>
      </c>
      <c r="E95" s="36"/>
      <c r="F95" s="36">
        <f t="shared" si="3"/>
        <v>8.510066512888273E-2</v>
      </c>
    </row>
    <row r="96" spans="1:6" x14ac:dyDescent="0.25">
      <c r="A96" s="34" t="s">
        <v>161</v>
      </c>
      <c r="B96" s="35">
        <v>0</v>
      </c>
      <c r="C96" s="35">
        <v>1786.12</v>
      </c>
      <c r="D96" s="35">
        <v>0</v>
      </c>
      <c r="E96" s="36"/>
      <c r="F96" s="36">
        <f t="shared" si="3"/>
        <v>0</v>
      </c>
    </row>
    <row r="97" spans="1:6" x14ac:dyDescent="0.25">
      <c r="A97" s="34" t="s">
        <v>146</v>
      </c>
      <c r="B97" s="35">
        <v>476.72</v>
      </c>
      <c r="C97" s="35">
        <v>1786.12</v>
      </c>
      <c r="D97" s="35">
        <v>486.36</v>
      </c>
      <c r="E97" s="36"/>
      <c r="F97" s="36">
        <f t="shared" si="3"/>
        <v>0.2722997335005487</v>
      </c>
    </row>
    <row r="98" spans="1:6" x14ac:dyDescent="0.25">
      <c r="A98" s="34" t="s">
        <v>147</v>
      </c>
      <c r="B98" s="35">
        <v>1622491.39</v>
      </c>
      <c r="C98" s="35">
        <v>1786.12</v>
      </c>
      <c r="D98" s="35">
        <v>3548.1</v>
      </c>
      <c r="E98" s="36"/>
      <c r="F98" s="36">
        <f t="shared" si="3"/>
        <v>1.986484670682821</v>
      </c>
    </row>
    <row r="99" spans="1:6" x14ac:dyDescent="0.25">
      <c r="A99" s="34" t="s">
        <v>148</v>
      </c>
      <c r="B99" s="35">
        <v>254.84</v>
      </c>
      <c r="C99" s="35">
        <v>1786.12</v>
      </c>
      <c r="D99" s="35">
        <v>0</v>
      </c>
      <c r="E99" s="36"/>
      <c r="F99" s="36">
        <f t="shared" si="3"/>
        <v>0</v>
      </c>
    </row>
    <row r="100" spans="1:6" x14ac:dyDescent="0.25">
      <c r="A100" s="34" t="s">
        <v>149</v>
      </c>
      <c r="B100" s="35">
        <v>3971.15</v>
      </c>
      <c r="C100" s="35">
        <v>1786.12</v>
      </c>
      <c r="D100" s="35">
        <v>5956.28</v>
      </c>
      <c r="E100" s="36"/>
      <c r="F100" s="36">
        <f t="shared" si="3"/>
        <v>3.3347591427227736</v>
      </c>
    </row>
    <row r="101" spans="1:6" x14ac:dyDescent="0.25">
      <c r="A101" s="34" t="s">
        <v>150</v>
      </c>
      <c r="B101" s="35">
        <v>960</v>
      </c>
      <c r="C101" s="35">
        <v>1786.12</v>
      </c>
      <c r="D101" s="35">
        <v>960</v>
      </c>
      <c r="E101" s="36"/>
      <c r="F101" s="36">
        <f t="shared" si="3"/>
        <v>0.53747788502452243</v>
      </c>
    </row>
    <row r="102" spans="1:6" x14ac:dyDescent="0.25">
      <c r="A102" s="34" t="s">
        <v>162</v>
      </c>
      <c r="B102" s="35">
        <v>0</v>
      </c>
      <c r="C102" s="35">
        <v>1786.12</v>
      </c>
      <c r="D102" s="35">
        <v>0</v>
      </c>
      <c r="E102" s="36"/>
      <c r="F102" s="36">
        <f t="shared" si="3"/>
        <v>0</v>
      </c>
    </row>
    <row r="103" spans="1:6" x14ac:dyDescent="0.25">
      <c r="A103" s="34" t="s">
        <v>152</v>
      </c>
      <c r="B103" s="35">
        <v>0</v>
      </c>
      <c r="C103" s="35">
        <v>1786.12</v>
      </c>
      <c r="D103" s="35">
        <v>0</v>
      </c>
      <c r="E103" s="36"/>
      <c r="F103" s="36">
        <f t="shared" si="3"/>
        <v>0</v>
      </c>
    </row>
    <row r="104" spans="1:6" x14ac:dyDescent="0.25">
      <c r="A104" s="34" t="s">
        <v>132</v>
      </c>
      <c r="B104" s="35">
        <v>2505.4499999999998</v>
      </c>
      <c r="C104" s="35">
        <v>1786.12</v>
      </c>
      <c r="D104" s="35">
        <v>9776.7199999999993</v>
      </c>
      <c r="E104" s="36"/>
      <c r="F104" s="36">
        <f t="shared" si="3"/>
        <v>5.473719570913488</v>
      </c>
    </row>
    <row r="105" spans="1:6" x14ac:dyDescent="0.25">
      <c r="A105" s="34" t="s">
        <v>153</v>
      </c>
      <c r="B105" s="35">
        <v>0</v>
      </c>
      <c r="C105" s="35">
        <v>1786.12</v>
      </c>
      <c r="D105" s="35">
        <v>1351.37</v>
      </c>
      <c r="E105" s="36"/>
      <c r="F105" s="36">
        <f t="shared" si="3"/>
        <v>0.75659530154748844</v>
      </c>
    </row>
    <row r="106" spans="1:6" x14ac:dyDescent="0.25">
      <c r="A106" s="34" t="s">
        <v>164</v>
      </c>
      <c r="B106" s="35">
        <v>127.44</v>
      </c>
      <c r="C106" s="35">
        <v>1786.12</v>
      </c>
      <c r="D106" s="35">
        <v>127.44</v>
      </c>
      <c r="E106" s="36"/>
      <c r="F106" s="36">
        <f t="shared" si="3"/>
        <v>7.1350189237005354E-2</v>
      </c>
    </row>
    <row r="107" spans="1:6" x14ac:dyDescent="0.25">
      <c r="A107" s="53" t="s">
        <v>155</v>
      </c>
      <c r="B107" s="54">
        <f>SUBTOTAL(9,B108:B109)</f>
        <v>0</v>
      </c>
      <c r="C107" s="54">
        <v>3572.24</v>
      </c>
      <c r="D107" s="54">
        <f>SUBTOTAL(9,D108:D109)</f>
        <v>0</v>
      </c>
      <c r="E107" s="55"/>
      <c r="F107" s="55">
        <f t="shared" si="3"/>
        <v>0</v>
      </c>
    </row>
    <row r="108" spans="1:6" x14ac:dyDescent="0.25">
      <c r="A108" s="34" t="s">
        <v>156</v>
      </c>
      <c r="B108" s="35">
        <v>0</v>
      </c>
      <c r="C108" s="35">
        <v>1786.12</v>
      </c>
      <c r="D108" s="35">
        <v>0</v>
      </c>
      <c r="E108" s="36"/>
      <c r="F108" s="36">
        <f t="shared" si="3"/>
        <v>0</v>
      </c>
    </row>
    <row r="109" spans="1:6" x14ac:dyDescent="0.25">
      <c r="A109" s="34" t="s">
        <v>168</v>
      </c>
      <c r="B109" s="35">
        <v>0</v>
      </c>
      <c r="C109" s="35">
        <v>1786.12</v>
      </c>
      <c r="D109" s="35">
        <v>0</v>
      </c>
      <c r="E109" s="36"/>
      <c r="F109" s="36">
        <f t="shared" si="3"/>
        <v>0</v>
      </c>
    </row>
    <row r="110" spans="1:6" x14ac:dyDescent="0.25">
      <c r="A110" s="53" t="s">
        <v>133</v>
      </c>
      <c r="B110" s="54">
        <f>SUBTOTAL(9,B111:B111)</f>
        <v>0</v>
      </c>
      <c r="C110" s="54">
        <v>1786.12</v>
      </c>
      <c r="D110" s="54">
        <f>SUBTOTAL(9,D111:D111)</f>
        <v>1000</v>
      </c>
      <c r="E110" s="55"/>
      <c r="F110" s="55">
        <f t="shared" si="3"/>
        <v>0.55987279690054426</v>
      </c>
    </row>
    <row r="111" spans="1:6" x14ac:dyDescent="0.25">
      <c r="A111" s="34" t="s">
        <v>134</v>
      </c>
      <c r="B111" s="35">
        <v>0</v>
      </c>
      <c r="C111" s="35">
        <v>1786.12</v>
      </c>
      <c r="D111" s="35">
        <v>1000</v>
      </c>
      <c r="E111" s="36"/>
      <c r="F111" s="36">
        <f t="shared" si="3"/>
        <v>0.55987279690054426</v>
      </c>
    </row>
    <row r="112" spans="1:6" x14ac:dyDescent="0.25">
      <c r="A112" s="50" t="s">
        <v>169</v>
      </c>
      <c r="B112" s="51">
        <f>SUBTOTAL(9,B114:B116)</f>
        <v>0</v>
      </c>
      <c r="C112" s="51">
        <v>299784</v>
      </c>
      <c r="D112" s="51">
        <f>SUBTOTAL(9,D114:D116)</f>
        <v>2733739.2</v>
      </c>
      <c r="E112" s="52"/>
      <c r="F112" s="52">
        <f t="shared" si="3"/>
        <v>9.1190297013849975</v>
      </c>
    </row>
    <row r="113" spans="1:6" x14ac:dyDescent="0.25">
      <c r="A113" s="53" t="s">
        <v>131</v>
      </c>
      <c r="B113" s="54">
        <f>SUBTOTAL(9,B114:B114)</f>
        <v>0</v>
      </c>
      <c r="C113" s="54">
        <v>299784</v>
      </c>
      <c r="D113" s="54">
        <f>SUBTOTAL(9,D114:D114)</f>
        <v>2433956.02</v>
      </c>
      <c r="E113" s="55"/>
      <c r="F113" s="55">
        <f t="shared" si="3"/>
        <v>8.119032436687748</v>
      </c>
    </row>
    <row r="114" spans="1:6" x14ac:dyDescent="0.25">
      <c r="A114" s="34" t="s">
        <v>147</v>
      </c>
      <c r="B114" s="35">
        <v>0</v>
      </c>
      <c r="C114" s="35">
        <v>0</v>
      </c>
      <c r="D114" s="35">
        <v>2433956.02</v>
      </c>
      <c r="E114" s="36"/>
      <c r="F114" s="36" t="str">
        <f t="shared" si="3"/>
        <v>-</v>
      </c>
    </row>
    <row r="115" spans="1:6" x14ac:dyDescent="0.25">
      <c r="A115" s="53" t="s">
        <v>133</v>
      </c>
      <c r="B115" s="54">
        <f>SUBTOTAL(9,B116:B116)</f>
        <v>0</v>
      </c>
      <c r="C115" s="54">
        <v>0</v>
      </c>
      <c r="D115" s="54">
        <f>SUBTOTAL(9,D116:D116)</f>
        <v>299783.18</v>
      </c>
      <c r="E115" s="55"/>
      <c r="F115" s="55" t="str">
        <f t="shared" si="3"/>
        <v>-</v>
      </c>
    </row>
    <row r="116" spans="1:6" x14ac:dyDescent="0.25">
      <c r="A116" s="34" t="s">
        <v>134</v>
      </c>
      <c r="B116" s="35">
        <v>0</v>
      </c>
      <c r="C116" s="35">
        <v>299784</v>
      </c>
      <c r="D116" s="35">
        <v>299783.18</v>
      </c>
      <c r="E116" s="36"/>
      <c r="F116" s="36">
        <f t="shared" si="3"/>
        <v>0.9999972646972487</v>
      </c>
    </row>
    <row r="117" spans="1:6" ht="20.100000000000001" customHeight="1" x14ac:dyDescent="0.25">
      <c r="A117" s="37" t="s">
        <v>50</v>
      </c>
      <c r="B117" s="38">
        <f>IFERROR(SUBTOTAL(9,B30:B116),0)</f>
        <v>2065145.0499999998</v>
      </c>
      <c r="C117" s="38">
        <v>6718232.1200000029</v>
      </c>
      <c r="D117" s="38">
        <f>IFERROR(SUBTOTAL(9,D30:D116),0)</f>
        <v>3232399</v>
      </c>
      <c r="E117" s="39">
        <v>1.5651999999999999</v>
      </c>
      <c r="F117" s="39">
        <f t="shared" si="3"/>
        <v>0.48113833256478766</v>
      </c>
    </row>
    <row r="118" spans="1:6" x14ac:dyDescent="0.25">
      <c r="E118" s="11"/>
      <c r="F118" s="11"/>
    </row>
  </sheetData>
  <mergeCells count="3">
    <mergeCell ref="A2:F2"/>
    <mergeCell ref="A1:F1"/>
    <mergeCell ref="A14:F14"/>
  </mergeCells>
  <pageMargins left="0.70866141732283505" right="0.70866141732283505" top="0.74803149606299202" bottom="0.74803149606299202" header="0.31496062992126" footer="0.31496062992126"/>
  <pageSetup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15</vt:i4>
      </vt:variant>
    </vt:vector>
  </HeadingPairs>
  <TitlesOfParts>
    <vt:vector size="19" baseType="lpstr">
      <vt:lpstr>Sažetak</vt:lpstr>
      <vt:lpstr>Račun prihoda i rashoda</vt:lpstr>
      <vt:lpstr>Račun financiranja</vt:lpstr>
      <vt:lpstr>Posebni dio</vt:lpstr>
      <vt:lpstr>Sažetak!__S0A_Master_DS__X</vt:lpstr>
      <vt:lpstr>Sažetak!__S0A_Naslov_DS__</vt:lpstr>
      <vt:lpstr>'Račun prihoda i rashoda'!__S1A_G01_DS__X</vt:lpstr>
      <vt:lpstr>'Račun prihoda i rashoda'!__S1A_G02_DS__X</vt:lpstr>
      <vt:lpstr>'Račun prihoda i rashoda'!__S1A_G03_DS__X</vt:lpstr>
      <vt:lpstr>'Račun prihoda i rashoda'!__S1A_Master_DS__X</vt:lpstr>
      <vt:lpstr>'Račun financiranja'!__S1A_Naslov_DS__</vt:lpstr>
      <vt:lpstr>'Račun prihoda i rashoda'!__S1A_Naslov_DS__</vt:lpstr>
      <vt:lpstr>'Posebni dio'!__S2A_G01_DS__X</vt:lpstr>
      <vt:lpstr>'Posebni dio'!__S2A_Master_DS__X</vt:lpstr>
      <vt:lpstr>'Posebni dio'!__S2A_Naslov_DS__</vt:lpstr>
      <vt:lpstr>Sažetak!S0A_Ver1</vt:lpstr>
      <vt:lpstr>'Račun financiranja'!S1A_RedoviSveuk</vt:lpstr>
      <vt:lpstr>'Račun prihoda i rashoda'!S1A_RedoviSveuk</vt:lpstr>
      <vt:lpstr>'Posebni dio'!S2A_RedoviSveuk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Nataša Skok</cp:lastModifiedBy>
  <dcterms:created xsi:type="dcterms:W3CDTF">2026-07-08T10:23:20Z</dcterms:created>
  <dcterms:modified xsi:type="dcterms:W3CDTF">2026-07-14T08:22:33Z</dcterms:modified>
</cp:coreProperties>
</file>