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Financijski planovi 2024-2026\"/>
    </mc:Choice>
  </mc:AlternateContent>
  <xr:revisionPtr revIDLastSave="0" documentId="13_ncr:1_{0AF555DB-4C59-4D08-A371-778BFB55F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2" r:id="rId1"/>
    <sheet name="Račun prihoda i rashoda" sheetId="3" r:id="rId2"/>
    <sheet name="Račun financiranja" sheetId="4" r:id="rId3"/>
    <sheet name="Posebni dio" sheetId="5" r:id="rId4"/>
  </sheets>
  <definedNames>
    <definedName name="__S0A_Master_DS__X" localSheetId="0">Sažetak!$A$8:$F$26</definedName>
    <definedName name="__S0A_Naslov_DS__" localSheetId="0">Sažetak!$A$1:$F$7</definedName>
    <definedName name="__S1A_G01_DS__X" localSheetId="2">'Račun financiranja'!#REF!</definedName>
    <definedName name="__S1A_G01_DS__X" localSheetId="1">'Račun prihoda i rashoda'!#REF!</definedName>
    <definedName name="__S1A_G02_DS__X" localSheetId="2">'Račun financiranja'!#REF!</definedName>
    <definedName name="__S1A_G02_DS__X" localSheetId="1">'Račun prihoda i rashoda'!#REF!</definedName>
    <definedName name="__S1A_G03_DS__X" localSheetId="2">'Račun financiranja'!#REF!</definedName>
    <definedName name="__S1A_G03_DS__X" localSheetId="1">'Račun prihoda i rashoda'!#REF!</definedName>
    <definedName name="__S1A_Master_DS__X" localSheetId="2">'Račun financiranja'!#REF!</definedName>
    <definedName name="__S1A_Master_DS__X" localSheetId="1">'Račun prihoda i rashoda'!#REF!</definedName>
    <definedName name="__S1A_Naslov_DS__" localSheetId="2">'Račun financiranja'!$A$1:$F$6</definedName>
    <definedName name="__S1A_Naslov_DS__" localSheetId="1">'Račun prihoda i rashoda'!$A$1:$F$6</definedName>
    <definedName name="__S2A_G01_DS__X" localSheetId="3">'Posebni dio'!$A$6:$D$105</definedName>
    <definedName name="__S2A_G02_DS__X" localSheetId="3">'Posebni dio'!$A$7:$D$105</definedName>
    <definedName name="__S2A_G02D__" localSheetId="3">'Posebni dio'!$A$9:$D$9</definedName>
    <definedName name="__S2A_G03_DS__X" localSheetId="3">'Posebni dio'!$A$13:$D$105</definedName>
    <definedName name="__S2A_G04_DS__X" localSheetId="3">'Posebni dio'!$A$14:$D$105</definedName>
    <definedName name="__S2A_G05_DS__X" localSheetId="3">'Posebni dio'!$A$15:$D$40</definedName>
    <definedName name="__S2A_G06_DS__X" localSheetId="3">'Posebni dio'!$A$16:$D$20</definedName>
    <definedName name="__S2A_Master_DS__X" localSheetId="3">'Posebni dio'!$A$17:$D$17</definedName>
    <definedName name="__S2A_Naslov_DS__" localSheetId="3">'Posebni dio'!$A$1:$D$5</definedName>
    <definedName name="S0A_RedoviSveuk" localSheetId="0">Sažetak!#REF!</definedName>
    <definedName name="S0A_Ver1" localSheetId="0">Sažetak!$A$8:$F$26</definedName>
    <definedName name="S1A_RedoviSveuk" localSheetId="2">'Račun financiranja'!$A$7:$F$7</definedName>
    <definedName name="S1A_RedoviSveuk" localSheetId="1">'Račun prihoda i rashoda'!$A$7:$F$7</definedName>
    <definedName name="S2A_GDET01_Redovi" localSheetId="3">'Posebni dio'!$A$8:$D$9</definedName>
    <definedName name="S2A_RedoviSveuk" localSheetId="3">'Posebni dio'!$A$106:$D$106</definedName>
  </definedNames>
  <calcPr calcId="181029"/>
</workbook>
</file>

<file path=xl/calcChain.xml><?xml version="1.0" encoding="utf-8"?>
<calcChain xmlns="http://schemas.openxmlformats.org/spreadsheetml/2006/main">
  <c r="D104" i="5" l="1"/>
  <c r="C104" i="5"/>
  <c r="D103" i="5"/>
  <c r="C103" i="5"/>
  <c r="D101" i="5"/>
  <c r="C101" i="5"/>
  <c r="C98" i="5"/>
  <c r="C81" i="5"/>
  <c r="C77" i="5" s="1"/>
  <c r="D78" i="5"/>
  <c r="C78" i="5"/>
  <c r="D71" i="5"/>
  <c r="C71" i="5"/>
  <c r="C68" i="5"/>
  <c r="C44" i="5"/>
  <c r="C41" i="5" s="1"/>
  <c r="C42" i="5"/>
  <c r="C39" i="5"/>
  <c r="C37" i="5"/>
  <c r="C21" i="5"/>
  <c r="C16" i="5"/>
  <c r="D12" i="5"/>
  <c r="C5" i="5"/>
  <c r="D5" i="5" s="1"/>
  <c r="F30" i="4"/>
  <c r="E30" i="4"/>
  <c r="F29" i="4"/>
  <c r="D29" i="4"/>
  <c r="C29" i="4"/>
  <c r="B29" i="4"/>
  <c r="E29" i="4" s="1"/>
  <c r="E24" i="4"/>
  <c r="F24" i="4"/>
  <c r="D23" i="4"/>
  <c r="F23" i="4" s="1"/>
  <c r="C23" i="4"/>
  <c r="B23" i="4"/>
  <c r="E23" i="4" s="1"/>
  <c r="F13" i="4"/>
  <c r="E13" i="4"/>
  <c r="D12" i="4"/>
  <c r="F12" i="4" s="1"/>
  <c r="B12" i="4"/>
  <c r="F7" i="4"/>
  <c r="E7" i="4"/>
  <c r="D6" i="4"/>
  <c r="F6" i="4" s="1"/>
  <c r="B6" i="4"/>
  <c r="F101" i="3"/>
  <c r="E101" i="3"/>
  <c r="D101" i="3"/>
  <c r="C101" i="3"/>
  <c r="B101" i="3"/>
  <c r="F100" i="3"/>
  <c r="E100" i="3"/>
  <c r="D99" i="3"/>
  <c r="C99" i="3"/>
  <c r="B99" i="3"/>
  <c r="D98" i="3"/>
  <c r="F98" i="3" s="1"/>
  <c r="C98" i="3"/>
  <c r="B98" i="3"/>
  <c r="F87" i="3"/>
  <c r="E87" i="3"/>
  <c r="F86" i="3"/>
  <c r="E86" i="3"/>
  <c r="D85" i="3"/>
  <c r="C85" i="3"/>
  <c r="F85" i="3" s="1"/>
  <c r="B85" i="3"/>
  <c r="E85" i="3" s="1"/>
  <c r="F84" i="3"/>
  <c r="E84" i="3"/>
  <c r="F83" i="3"/>
  <c r="D83" i="3"/>
  <c r="C83" i="3"/>
  <c r="B83" i="3"/>
  <c r="F82" i="3"/>
  <c r="E82" i="3"/>
  <c r="D81" i="3"/>
  <c r="C81" i="3"/>
  <c r="F81" i="3" s="1"/>
  <c r="B81" i="3"/>
  <c r="E81" i="3" s="1"/>
  <c r="D80" i="3"/>
  <c r="E80" i="3" s="1"/>
  <c r="C80" i="3"/>
  <c r="B80" i="3"/>
  <c r="F75" i="3"/>
  <c r="E75" i="3"/>
  <c r="D74" i="3"/>
  <c r="E74" i="3" s="1"/>
  <c r="C74" i="3"/>
  <c r="B74" i="3"/>
  <c r="E63" i="3"/>
  <c r="E62" i="3"/>
  <c r="D62" i="3"/>
  <c r="D55" i="3" s="1"/>
  <c r="B62" i="3"/>
  <c r="B56" i="3" s="1"/>
  <c r="E61" i="3"/>
  <c r="E60" i="3"/>
  <c r="E59" i="3"/>
  <c r="E58" i="3"/>
  <c r="D57" i="3"/>
  <c r="B57" i="3"/>
  <c r="E57" i="3" s="1"/>
  <c r="B55" i="3"/>
  <c r="E54" i="3"/>
  <c r="E53" i="3"/>
  <c r="E52" i="3"/>
  <c r="E51" i="3"/>
  <c r="D51" i="3"/>
  <c r="B51" i="3"/>
  <c r="D50" i="3"/>
  <c r="B50" i="3"/>
  <c r="E50" i="3" s="1"/>
  <c r="E49" i="3"/>
  <c r="E48" i="3"/>
  <c r="E47" i="3"/>
  <c r="E46" i="3"/>
  <c r="E45" i="3"/>
  <c r="D44" i="3"/>
  <c r="B44" i="3"/>
  <c r="E44" i="3" s="1"/>
  <c r="E43" i="3"/>
  <c r="E42" i="3"/>
  <c r="E41" i="3"/>
  <c r="E40" i="3"/>
  <c r="E39" i="3"/>
  <c r="E38" i="3"/>
  <c r="E37" i="3"/>
  <c r="E36" i="3"/>
  <c r="E35" i="3"/>
  <c r="D34" i="3"/>
  <c r="B34" i="3"/>
  <c r="E33" i="3"/>
  <c r="E32" i="3"/>
  <c r="E31" i="3"/>
  <c r="E30" i="3"/>
  <c r="E29" i="3"/>
  <c r="D28" i="3"/>
  <c r="E28" i="3" s="1"/>
  <c r="B28" i="3"/>
  <c r="E27" i="3"/>
  <c r="E26" i="3"/>
  <c r="E25" i="3"/>
  <c r="E24" i="3"/>
  <c r="E23" i="3"/>
  <c r="D23" i="3"/>
  <c r="B23" i="3"/>
  <c r="E21" i="3"/>
  <c r="D20" i="3"/>
  <c r="B20" i="3"/>
  <c r="E19" i="3"/>
  <c r="D18" i="3"/>
  <c r="B18" i="3"/>
  <c r="E17" i="3"/>
  <c r="E16" i="3"/>
  <c r="E15" i="3"/>
  <c r="D15" i="3"/>
  <c r="B15" i="3"/>
  <c r="B14" i="3"/>
  <c r="F12" i="3"/>
  <c r="E12" i="3"/>
  <c r="D12" i="3"/>
  <c r="B12" i="3"/>
  <c r="F7" i="3"/>
  <c r="E7" i="3"/>
  <c r="F6" i="3"/>
  <c r="E6" i="3"/>
  <c r="D6" i="3"/>
  <c r="B6" i="3"/>
  <c r="F25" i="2"/>
  <c r="D25" i="2"/>
  <c r="B25" i="2"/>
  <c r="F24" i="2"/>
  <c r="E24" i="2"/>
  <c r="F23" i="2"/>
  <c r="E23" i="2"/>
  <c r="D22" i="2"/>
  <c r="C22" i="2"/>
  <c r="F22" i="2" s="1"/>
  <c r="B22" i="2"/>
  <c r="E22" i="2" s="1"/>
  <c r="F21" i="2"/>
  <c r="E21" i="2"/>
  <c r="F20" i="2"/>
  <c r="E20" i="2"/>
  <c r="D19" i="2"/>
  <c r="E19" i="2" s="1"/>
  <c r="C19" i="2"/>
  <c r="B19" i="2"/>
  <c r="F18" i="2"/>
  <c r="E18" i="2"/>
  <c r="D18" i="2"/>
  <c r="C18" i="2"/>
  <c r="B18" i="2"/>
  <c r="D14" i="2"/>
  <c r="D26" i="2" s="1"/>
  <c r="C14" i="2"/>
  <c r="F14" i="2" s="1"/>
  <c r="B14" i="2"/>
  <c r="D13" i="2"/>
  <c r="C13" i="2"/>
  <c r="F13" i="2" s="1"/>
  <c r="B13" i="2"/>
  <c r="E13" i="2" s="1"/>
  <c r="F12" i="2"/>
  <c r="E12" i="2"/>
  <c r="F11" i="2"/>
  <c r="E11" i="2"/>
  <c r="D10" i="2"/>
  <c r="C10" i="2"/>
  <c r="B10" i="2"/>
  <c r="F9" i="2"/>
  <c r="E9" i="2"/>
  <c r="F8" i="2"/>
  <c r="E8" i="2"/>
  <c r="D7" i="2"/>
  <c r="F7" i="2" s="1"/>
  <c r="C7" i="2"/>
  <c r="B7" i="2"/>
  <c r="C88" i="3" l="1"/>
  <c r="F88" i="3" s="1"/>
  <c r="B88" i="3"/>
  <c r="E83" i="3"/>
  <c r="E99" i="3"/>
  <c r="E34" i="3"/>
  <c r="E25" i="2"/>
  <c r="E10" i="2"/>
  <c r="F10" i="2"/>
  <c r="E14" i="2"/>
  <c r="C13" i="5"/>
  <c r="C6" i="5"/>
  <c r="C106" i="5"/>
  <c r="E55" i="3"/>
  <c r="C7" i="5"/>
  <c r="F74" i="3"/>
  <c r="F19" i="2"/>
  <c r="D14" i="3"/>
  <c r="E14" i="3" s="1"/>
  <c r="D22" i="3"/>
  <c r="D64" i="3" s="1"/>
  <c r="F80" i="3"/>
  <c r="E98" i="3"/>
  <c r="E6" i="4"/>
  <c r="E12" i="4"/>
  <c r="C14" i="5"/>
  <c r="E20" i="3"/>
  <c r="E7" i="2"/>
  <c r="F99" i="3"/>
  <c r="E18" i="3"/>
  <c r="C15" i="5"/>
  <c r="D56" i="3"/>
  <c r="E56" i="3" s="1"/>
  <c r="D88" i="3"/>
  <c r="E88" i="3" s="1"/>
  <c r="B26" i="2"/>
  <c r="E26" i="2" s="1"/>
  <c r="F26" i="2"/>
  <c r="B22" i="3"/>
  <c r="D13" i="3" l="1"/>
  <c r="B13" i="3"/>
  <c r="E13" i="3" s="1"/>
  <c r="E22" i="3"/>
  <c r="B64" i="3"/>
  <c r="E64" i="3" s="1"/>
</calcChain>
</file>

<file path=xl/sharedStrings.xml><?xml version="1.0" encoding="utf-8"?>
<sst xmlns="http://schemas.openxmlformats.org/spreadsheetml/2006/main" count="293" uniqueCount="155">
  <si>
    <t>DRŽAVNI ARHIV U VARAŽDINU</t>
  </si>
  <si>
    <t>IZVRŠENJE FINANCIJSKOG PLANA PRORAČUNSKOG KORISNIKA DRŽAVNOG PRORAČUNA ZA 2024. GODINU</t>
  </si>
  <si>
    <t>I. OPĆI DIO</t>
  </si>
  <si>
    <t>SAŽETAK  RAČUNA PRIHODA I RASHODA I RAČUNA FINANCIRANJA</t>
  </si>
  <si>
    <t>A. SAŽETAK  RAČUNA PRIHODA I RASHODA</t>
  </si>
  <si>
    <t>Brojčana oznaka i naziv</t>
  </si>
  <si>
    <t>Ostvarenje /
Izvršenje
01.-12.2023.</t>
  </si>
  <si>
    <t>Izvorni plan
2024.</t>
  </si>
  <si>
    <t>Ostvarenje /
Izvršenje
01.-12.2024.</t>
  </si>
  <si>
    <t>Indeks
izvršenja
01.-12.2023.</t>
  </si>
  <si>
    <t>Indeks
izvršenja
01.-12.2024.</t>
  </si>
  <si>
    <t>1</t>
  </si>
  <si>
    <t>6 Prihodi poslovanja</t>
  </si>
  <si>
    <t>7 Prihodi od prodaje nefinancijske imovine</t>
  </si>
  <si>
    <t xml:space="preserve">PRIHODI </t>
  </si>
  <si>
    <t>3 Rashodi poslovanja</t>
  </si>
  <si>
    <t>4 Rashodi za nabavu nefinancijske imovine</t>
  </si>
  <si>
    <t xml:space="preserve">RASHODI </t>
  </si>
  <si>
    <t>Razlika - višak/manjak</t>
  </si>
  <si>
    <t>B. SAŽETAK  RAČUNA FINANCIRANJA</t>
  </si>
  <si>
    <t>8 Primici od financijske imovine i zaduživanja</t>
  </si>
  <si>
    <t>5 Izdaci za financijsku imovinu i otplate zajmova</t>
  </si>
  <si>
    <t>RAZLIKA PRIMITAKA I IZDATAKA (8 - 5)</t>
  </si>
  <si>
    <t>PRIJENOS SREDSTAVA IZ PRETHODNE GODINE</t>
  </si>
  <si>
    <t>PRIJENOS SREDSTAVA U SLJEDEĆE RAZDOBLJE/GODINU</t>
  </si>
  <si>
    <t>Neto financiranje: (8 - 5) + Donos - Prijenos</t>
  </si>
  <si>
    <t xml:space="preserve">VIŠAK/MANJAK + NETO FINANCIRANJE </t>
  </si>
  <si>
    <t>RAČUN PRIHODA I RASHODA</t>
  </si>
  <si>
    <t xml:space="preserve">IZVJEŠTAJ O PRIHODIMA I RASHODIMA PREMA EKONOMSKOJ KLASIFIKACIJI </t>
  </si>
  <si>
    <t>PRIHODI</t>
  </si>
  <si>
    <t>Brojčana oznaka i naziv grupe</t>
  </si>
  <si>
    <t>SVEUKUPNO:</t>
  </si>
  <si>
    <t>RASHODI</t>
  </si>
  <si>
    <t xml:space="preserve"> 31 Rashodi za zaposlene</t>
  </si>
  <si>
    <t xml:space="preserve">  311 Plaće (Bruto)</t>
  </si>
  <si>
    <t xml:space="preserve">   3111 Plaće za redovan rad</t>
  </si>
  <si>
    <t xml:space="preserve">   3114 Plaće za posebne uvjete rada</t>
  </si>
  <si>
    <t xml:space="preserve">  312 Ostali rashodi za zaposlene</t>
  </si>
  <si>
    <t xml:space="preserve">   3121 Ostali rashodi za zaposlene</t>
  </si>
  <si>
    <t xml:space="preserve">  313 Doprinosi na plaće</t>
  </si>
  <si>
    <t xml:space="preserve">   3132 Doprinosi za obvezno zdravstveno osiguranje</t>
  </si>
  <si>
    <t xml:space="preserve"> 32 Materijalni rashodi</t>
  </si>
  <si>
    <t xml:space="preserve">  321 Naknade troškova zaposlenima</t>
  </si>
  <si>
    <t xml:space="preserve">   3211 Službena putovanja</t>
  </si>
  <si>
    <t xml:space="preserve">   3212 Naknade za prijevoz, za rad na terenu i odvojeni život</t>
  </si>
  <si>
    <t xml:space="preserve">   3213 Stručno usavršavanje zaposlenika</t>
  </si>
  <si>
    <t xml:space="preserve">   3214 Ostale naknade troškova zaposlenima</t>
  </si>
  <si>
    <t xml:space="preserve">  322 Rashodi za materijal i energiju</t>
  </si>
  <si>
    <t xml:space="preserve">   3221 Uredski materijal i ostali materijalni rashodi</t>
  </si>
  <si>
    <t xml:space="preserve">   3223 Energija</t>
  </si>
  <si>
    <t xml:space="preserve">   3224 Materijal i dijelovi za tekuće i investicijsko održavanje</t>
  </si>
  <si>
    <t xml:space="preserve">   3225 Sitni inventar i auto gume</t>
  </si>
  <si>
    <t xml:space="preserve">   3227 Službena, radna i zaštitna odjeća i obuća</t>
  </si>
  <si>
    <t xml:space="preserve">  323 Rashodi za usluge</t>
  </si>
  <si>
    <t xml:space="preserve">   3231 Usluge telefona, pošte i prijevoza</t>
  </si>
  <si>
    <t xml:space="preserve">   3232 Usluge tekućeg i investicijskog održavanja</t>
  </si>
  <si>
    <t xml:space="preserve">   3233 Usluge promidžbe i informiranja</t>
  </si>
  <si>
    <t xml:space="preserve">   3234 Komunalne usluge</t>
  </si>
  <si>
    <t xml:space="preserve">   3235 Zakupnine i najamnine</t>
  </si>
  <si>
    <t xml:space="preserve">   3236 Zdravstvene i veterinarske usluge</t>
  </si>
  <si>
    <t xml:space="preserve">   3237 Intelektualne i osobne usluge</t>
  </si>
  <si>
    <t xml:space="preserve">   3238 Računalne usluge</t>
  </si>
  <si>
    <t xml:space="preserve">   3239 Ostale usluge</t>
  </si>
  <si>
    <t xml:space="preserve">  329 Ostali nespomenuti rashodi poslovanja</t>
  </si>
  <si>
    <t xml:space="preserve">   3292 Premije osiguranja</t>
  </si>
  <si>
    <t xml:space="preserve">   3293 Reprezentacija</t>
  </si>
  <si>
    <t xml:space="preserve">   3294 Članarine i norme</t>
  </si>
  <si>
    <t xml:space="preserve">   3295 Pristojbe i naknade</t>
  </si>
  <si>
    <t xml:space="preserve">   3299 Ostali nespomenuti rashodi poslovanja</t>
  </si>
  <si>
    <t xml:space="preserve"> 34 Financijski rashodi</t>
  </si>
  <si>
    <t xml:space="preserve">  343 Ostali financijski rashodi</t>
  </si>
  <si>
    <t xml:space="preserve">   3431 Bankarske usluge i usluge platnog prometa</t>
  </si>
  <si>
    <t xml:space="preserve">   3433 Zatezne kamate</t>
  </si>
  <si>
    <t xml:space="preserve">   3434 Ostali nespomenuti financijski rashodi</t>
  </si>
  <si>
    <t xml:space="preserve"> 42 Rashodi za nabavu proizvedene dugotrajne imovine</t>
  </si>
  <si>
    <t xml:space="preserve">  422 Postrojenja i oprema</t>
  </si>
  <si>
    <t xml:space="preserve">   4221 Uredska oprema i namještaj</t>
  </si>
  <si>
    <t xml:space="preserve">   4222 Komunikacijska oprema</t>
  </si>
  <si>
    <t xml:space="preserve">   4223 Oprema za održavanje i zaštitu</t>
  </si>
  <si>
    <t xml:space="preserve">   4227 Uređaji, strojevi i oprema za ostale namjene</t>
  </si>
  <si>
    <t xml:space="preserve">  426 Nematerijalna proizvedena imovina</t>
  </si>
  <si>
    <t xml:space="preserve">   4262 Ulaganja u računalne programe</t>
  </si>
  <si>
    <t>IZVJEŠTAJ O PRIHODIMA I RASHODIMA PREMA IZVORIMA FINANCIRANJA</t>
  </si>
  <si>
    <t xml:space="preserve"> 11 IZ PRORAČUNA</t>
  </si>
  <si>
    <t xml:space="preserve"> 31 VLASTITI PRIHODI</t>
  </si>
  <si>
    <t xml:space="preserve"> 52 ŽUP., GRAD, OPĆINA</t>
  </si>
  <si>
    <t xml:space="preserve"> 5761 FOND SOLIDARNOSTI EU</t>
  </si>
  <si>
    <t>IZVJEŠTAJ O RASHODIMA PREMA FUNKCIJSKOJ KLASIFIKACIJI</t>
  </si>
  <si>
    <t xml:space="preserve"> </t>
  </si>
  <si>
    <t xml:space="preserve">  </t>
  </si>
  <si>
    <t xml:space="preserve"> RAČUN FINANCIRANJA</t>
  </si>
  <si>
    <t>IZVJEŠTAJ RAČUNA FINANCIRANJA PREMA EKONOMSKOJ KLASIFIKACIJI</t>
  </si>
  <si>
    <t>PRIMICI</t>
  </si>
  <si>
    <t>IZDACI</t>
  </si>
  <si>
    <t>IZVJEŠTAJ RAČUNA FINANCIRANJA PREMA IZVORIMA FINANCIRANJA</t>
  </si>
  <si>
    <t>II. POSEBNI DIO</t>
  </si>
  <si>
    <t>IZVJEŠTAJ PO PROGRAMSKOJ KLASIFIKACIJI</t>
  </si>
  <si>
    <t>RASHODI I IZDACI</t>
  </si>
  <si>
    <t xml:space="preserve">            Rekapitulacija izvora financiranja</t>
  </si>
  <si>
    <t xml:space="preserve">            11 IZ PRORAČUNA</t>
  </si>
  <si>
    <t xml:space="preserve">859.722,63 </t>
  </si>
  <si>
    <t xml:space="preserve">            31 VLASTITI PRIHODI</t>
  </si>
  <si>
    <t xml:space="preserve">25.712,58 </t>
  </si>
  <si>
    <t xml:space="preserve">            52 ŽUP., GRAD, OPĆINA</t>
  </si>
  <si>
    <t xml:space="preserve">2.666.283,54 </t>
  </si>
  <si>
    <t xml:space="preserve">            5761 FOND SOLIDARNOSTI EU</t>
  </si>
  <si>
    <t xml:space="preserve">0,00 </t>
  </si>
  <si>
    <t xml:space="preserve">   </t>
  </si>
  <si>
    <t xml:space="preserve">    OSNOVNI PLAN</t>
  </si>
  <si>
    <t xml:space="preserve">    11 IZ PRORAČUNA</t>
  </si>
  <si>
    <t xml:space="preserve">     31 Rashodi za zaposlene</t>
  </si>
  <si>
    <t xml:space="preserve">      3111 Plaće za redovan rad</t>
  </si>
  <si>
    <t xml:space="preserve">      3114 Plaće za posebne uvjete rada</t>
  </si>
  <si>
    <t xml:space="preserve">      3121 Ostali rashodi za zaposlene</t>
  </si>
  <si>
    <t xml:space="preserve">      3132 Doprinosi za obvezno zdravstveno osiguranje</t>
  </si>
  <si>
    <t xml:space="preserve">     32 Materijalni rashodi</t>
  </si>
  <si>
    <t xml:space="preserve">      3211 Službena putovanja</t>
  </si>
  <si>
    <t xml:space="preserve">      3212 Naknade za prijevoz, za rad na terenu i odvojeni život</t>
  </si>
  <si>
    <t xml:space="preserve">      3213 Stručno usavršavanje zaposlenika</t>
  </si>
  <si>
    <t xml:space="preserve">      3221 Uredski materijal i ostali materijalni rashodi</t>
  </si>
  <si>
    <t xml:space="preserve">      3223 Energija</t>
  </si>
  <si>
    <t xml:space="preserve">      3231 Usluge telefona, pošte i prijevoza</t>
  </si>
  <si>
    <t xml:space="preserve">      3232 Usluge tekućeg i investicijskog održavanja</t>
  </si>
  <si>
    <t xml:space="preserve">      3233 Usluge promidžbe i informiranja</t>
  </si>
  <si>
    <t xml:space="preserve">      3234 Komunalne usluge</t>
  </si>
  <si>
    <t xml:space="preserve">      3235 Zakupnine i najamnine</t>
  </si>
  <si>
    <t xml:space="preserve">      3236 Zdravstvene i veterinarske usluge</t>
  </si>
  <si>
    <t xml:space="preserve">      3237 Intelektualne i osobne usluge</t>
  </si>
  <si>
    <t xml:space="preserve">      3238 Računalne usluge</t>
  </si>
  <si>
    <t xml:space="preserve">      3239 Ostale usluge</t>
  </si>
  <si>
    <t xml:space="preserve">      3292 Premije osiguranja</t>
  </si>
  <si>
    <t xml:space="preserve">     34 Financijski rashodi</t>
  </si>
  <si>
    <t xml:space="preserve">      3431 Bankarske usluge i usluge platnog prometa</t>
  </si>
  <si>
    <t xml:space="preserve">     42 Rashodi za nabavu proizvedene dugotrajne imovine</t>
  </si>
  <si>
    <t xml:space="preserve">      4221 Uredska oprema i namještaj</t>
  </si>
  <si>
    <t xml:space="preserve">    31 VLASTITI PRIHODI</t>
  </si>
  <si>
    <t xml:space="preserve">      3214 Ostale naknade troškova zaposlenima</t>
  </si>
  <si>
    <t xml:space="preserve">      3224 Materijal i dijelovi za tekuće i investicijsko održavanje</t>
  </si>
  <si>
    <t xml:space="preserve">      3225 Sitni inventar i auto gume</t>
  </si>
  <si>
    <t xml:space="preserve">      3227 Službena, radna i zaštitna odjeća i obuća</t>
  </si>
  <si>
    <t xml:space="preserve">      3293 Reprezentacija</t>
  </si>
  <si>
    <t xml:space="preserve">      3294 Članarine i norme</t>
  </si>
  <si>
    <t xml:space="preserve">      3295 Pristojbe i naknade</t>
  </si>
  <si>
    <t xml:space="preserve">      3299 Ostali nespomenuti rashodi poslovanja</t>
  </si>
  <si>
    <t xml:space="preserve">      3433 Zatezne kamate</t>
  </si>
  <si>
    <t xml:space="preserve">      4222 Komunikacijska oprema</t>
  </si>
  <si>
    <t xml:space="preserve">      4223 Oprema za održavanje i zaštitu</t>
  </si>
  <si>
    <t xml:space="preserve">      4227 Uređaji, strojevi i oprema za ostale namjene</t>
  </si>
  <si>
    <t xml:space="preserve">      4262 Ulaganja u računalne programe</t>
  </si>
  <si>
    <t xml:space="preserve">    52 ŽUP., GRAD, OPĆINA</t>
  </si>
  <si>
    <t xml:space="preserve">      3434 Ostali nespomenuti financijski rashodi</t>
  </si>
  <si>
    <t xml:space="preserve">    5761 FOND SOLIDARNOSTI EU</t>
  </si>
  <si>
    <t>11 IZ PRORAČUNA</t>
  </si>
  <si>
    <t>31 VLASTITI PRIHODI</t>
  </si>
  <si>
    <t>52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</si>
</sst>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5" tint="0.79995117038483843"/>
        <bgColor auto="1"/>
      </patternFill>
    </fill>
    <fill>
      <patternFill patternType="solid">
        <fgColor theme="6" tint="0.79995117038483843"/>
        <bgColor auto="1"/>
      </patternFill>
    </fill>
    <fill>
      <patternFill patternType="solid">
        <fgColor theme="7" tint="0.79995117038483843"/>
        <bgColor auto="1"/>
      </patternFill>
    </fill>
    <fill>
      <patternFill patternType="solid">
        <fgColor theme="8" tint="0.79995117038483843"/>
        <bgColor auto="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0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quotePrefix="1" applyFont="1"/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10" fontId="5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left" vertical="center"/>
    </xf>
    <xf numFmtId="164" fontId="13" fillId="3" borderId="3" xfId="0" applyNumberFormat="1" applyFont="1" applyFill="1" applyBorder="1" applyAlignment="1">
      <alignment horizontal="right" vertical="center"/>
    </xf>
    <xf numFmtId="10" fontId="13" fillId="3" borderId="3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164" fontId="14" fillId="4" borderId="4" xfId="0" applyNumberFormat="1" applyFont="1" applyFill="1" applyBorder="1" applyAlignment="1">
      <alignment horizontal="right" vertical="center"/>
    </xf>
    <xf numFmtId="10" fontId="14" fillId="4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164" fontId="9" fillId="5" borderId="4" xfId="0" applyNumberFormat="1" applyFont="1" applyFill="1" applyBorder="1" applyAlignment="1">
      <alignment horizontal="right" vertical="center"/>
    </xf>
    <xf numFmtId="10" fontId="9" fillId="5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64" fontId="11" fillId="0" borderId="4" xfId="0" applyNumberFormat="1" applyFont="1" applyBorder="1" applyAlignment="1">
      <alignment horizontal="right" vertical="center"/>
    </xf>
    <xf numFmtId="10" fontId="11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164" fontId="15" fillId="0" borderId="6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10" fontId="15" fillId="0" borderId="0" xfId="0" applyNumberFormat="1" applyFont="1" applyAlignment="1">
      <alignment horizontal="center" vertical="center"/>
    </xf>
    <xf numFmtId="0" fontId="8" fillId="6" borderId="4" xfId="0" applyFont="1" applyFill="1" applyBorder="1" applyAlignment="1">
      <alignment horizontal="left" vertical="center"/>
    </xf>
    <xf numFmtId="164" fontId="8" fillId="6" borderId="4" xfId="0" applyNumberFormat="1" applyFont="1" applyFill="1" applyBorder="1" applyAlignment="1">
      <alignment horizontal="right" vertical="center"/>
    </xf>
    <xf numFmtId="10" fontId="8" fillId="6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left" vertical="center"/>
    </xf>
    <xf numFmtId="164" fontId="16" fillId="7" borderId="4" xfId="0" applyNumberFormat="1" applyFont="1" applyFill="1" applyBorder="1" applyAlignment="1">
      <alignment horizontal="right" vertical="center"/>
    </xf>
    <xf numFmtId="10" fontId="16" fillId="7" borderId="4" xfId="0" applyNumberFormat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left" vertical="center"/>
    </xf>
    <xf numFmtId="164" fontId="11" fillId="8" borderId="4" xfId="0" applyNumberFormat="1" applyFont="1" applyFill="1" applyBorder="1" applyAlignment="1">
      <alignment horizontal="right" vertical="center"/>
    </xf>
    <xf numFmtId="10" fontId="11" fillId="8" borderId="4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pane ySplit="7" topLeftCell="A8" activePane="bottomLeft" state="frozen"/>
      <selection pane="bottomLeft" activeCell="D26" sqref="D26"/>
    </sheetView>
  </sheetViews>
  <sheetFormatPr defaultColWidth="9.140625" defaultRowHeight="15" x14ac:dyDescent="0.25"/>
  <cols>
    <col min="1" max="1" width="74" style="1" customWidth="1"/>
    <col min="2" max="4" width="19.7109375" style="1" customWidth="1"/>
    <col min="5" max="6" width="15" style="1" customWidth="1"/>
  </cols>
  <sheetData>
    <row r="1" spans="1:6" s="2" customFormat="1" ht="30" customHeight="1" x14ac:dyDescent="0.2">
      <c r="A1" s="3" t="s">
        <v>0</v>
      </c>
      <c r="B1" s="4"/>
      <c r="C1" s="4"/>
      <c r="D1" s="4"/>
      <c r="E1" s="4"/>
      <c r="F1" s="4"/>
    </row>
    <row r="2" spans="1:6" s="5" customFormat="1" ht="30" customHeight="1" x14ac:dyDescent="0.25">
      <c r="A2" s="59" t="s">
        <v>1</v>
      </c>
      <c r="B2" s="59"/>
      <c r="C2" s="59"/>
      <c r="D2" s="59"/>
      <c r="E2" s="59"/>
      <c r="F2" s="59"/>
    </row>
    <row r="3" spans="1:6" s="5" customFormat="1" ht="30" customHeight="1" x14ac:dyDescent="0.25">
      <c r="A3" s="58" t="s">
        <v>2</v>
      </c>
      <c r="B3" s="58"/>
      <c r="C3" s="58"/>
      <c r="D3" s="58"/>
      <c r="E3" s="58"/>
      <c r="F3" s="58"/>
    </row>
    <row r="4" spans="1:6" s="6" customFormat="1" ht="24.95" customHeight="1" x14ac:dyDescent="0.3">
      <c r="A4" s="58" t="s">
        <v>3</v>
      </c>
      <c r="B4" s="58"/>
      <c r="C4" s="58"/>
      <c r="D4" s="58"/>
      <c r="E4" s="58"/>
      <c r="F4" s="58"/>
    </row>
    <row r="5" spans="1:6" s="7" customFormat="1" ht="24.95" customHeight="1" x14ac:dyDescent="0.25">
      <c r="A5" s="8" t="s">
        <v>4</v>
      </c>
      <c r="B5" s="9"/>
      <c r="C5" s="9"/>
      <c r="D5" s="9"/>
      <c r="E5" s="9"/>
      <c r="F5" s="9"/>
    </row>
    <row r="6" spans="1:6" ht="57.6" customHeight="1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</row>
    <row r="7" spans="1:6" s="11" customFormat="1" ht="15.95" customHeight="1" x14ac:dyDescent="0.25">
      <c r="A7" s="12" t="s">
        <v>11</v>
      </c>
      <c r="B7" s="12">
        <f>COLUMN()</f>
        <v>2</v>
      </c>
      <c r="C7" s="12">
        <f>COLUMN()</f>
        <v>3</v>
      </c>
      <c r="D7" s="12">
        <f>COLUMN()</f>
        <v>4</v>
      </c>
      <c r="E7" s="12" t="e">
        <f ca="1">_xlfn.CONCAT(TEXT(COLUMN(),"@")," (",TEXT(D7,"@")," / ",TEXT(B7,"@"),")")</f>
        <v>#NAME?</v>
      </c>
      <c r="F7" s="12" t="e">
        <f ca="1">_xlfn.CONCAT(TEXT(COLUMN(),"@")," (",TEXT(D7,"@")," / ",TEXT(C7,"@"),")")</f>
        <v>#NAME?</v>
      </c>
    </row>
    <row r="8" spans="1:6" s="11" customFormat="1" ht="24.95" customHeight="1" x14ac:dyDescent="0.25">
      <c r="A8" s="13" t="s">
        <v>12</v>
      </c>
      <c r="B8" s="14">
        <v>1138367.78</v>
      </c>
      <c r="C8" s="14">
        <v>659821.96</v>
      </c>
      <c r="D8" s="14">
        <v>3455509.76</v>
      </c>
      <c r="E8" s="15">
        <f t="shared" ref="E8:E14" si="0">IF(B8&lt;&gt;0,D8/B8,"-")</f>
        <v>3.0354950488848162</v>
      </c>
      <c r="F8" s="15">
        <f t="shared" ref="F8:F14" si="1">IF(C8&lt;&gt;0,D8/C8,"-")</f>
        <v>5.2370335779670016</v>
      </c>
    </row>
    <row r="9" spans="1:6" s="11" customFormat="1" ht="24.95" customHeight="1" x14ac:dyDescent="0.25">
      <c r="A9" s="13" t="s">
        <v>13</v>
      </c>
      <c r="B9" s="14">
        <v>0</v>
      </c>
      <c r="C9" s="14">
        <v>0</v>
      </c>
      <c r="D9" s="14">
        <v>0</v>
      </c>
      <c r="E9" s="15" t="str">
        <f t="shared" si="0"/>
        <v>-</v>
      </c>
      <c r="F9" s="15" t="str">
        <f t="shared" si="1"/>
        <v>-</v>
      </c>
    </row>
    <row r="10" spans="1:6" s="16" customFormat="1" ht="30" customHeight="1" x14ac:dyDescent="0.25">
      <c r="A10" s="17" t="s">
        <v>14</v>
      </c>
      <c r="B10" s="18">
        <f>B8+B9</f>
        <v>1138367.78</v>
      </c>
      <c r="C10" s="18">
        <f>C8+C9</f>
        <v>659821.96</v>
      </c>
      <c r="D10" s="18">
        <f>D8+D9</f>
        <v>3455509.76</v>
      </c>
      <c r="E10" s="19">
        <f t="shared" si="0"/>
        <v>3.0354950488848162</v>
      </c>
      <c r="F10" s="19">
        <f t="shared" si="1"/>
        <v>5.2370335779670016</v>
      </c>
    </row>
    <row r="11" spans="1:6" s="11" customFormat="1" ht="24.95" customHeight="1" x14ac:dyDescent="0.25">
      <c r="A11" s="13" t="s">
        <v>15</v>
      </c>
      <c r="B11" s="14">
        <v>914302.79</v>
      </c>
      <c r="C11" s="14">
        <v>656543.96</v>
      </c>
      <c r="D11" s="14">
        <v>3548459.78</v>
      </c>
      <c r="E11" s="15">
        <f t="shared" si="0"/>
        <v>3.8810553996012631</v>
      </c>
      <c r="F11" s="15">
        <f t="shared" si="1"/>
        <v>5.4047558064504928</v>
      </c>
    </row>
    <row r="12" spans="1:6" s="11" customFormat="1" ht="24.95" customHeight="1" x14ac:dyDescent="0.25">
      <c r="A12" s="13" t="s">
        <v>16</v>
      </c>
      <c r="B12" s="14">
        <v>4399.49</v>
      </c>
      <c r="C12" s="14">
        <v>3278</v>
      </c>
      <c r="D12" s="14">
        <v>3258.97</v>
      </c>
      <c r="E12" s="15">
        <f t="shared" si="0"/>
        <v>0.74076086091797</v>
      </c>
      <c r="F12" s="15">
        <f t="shared" si="1"/>
        <v>0.99419463087248316</v>
      </c>
    </row>
    <row r="13" spans="1:6" ht="30" customHeight="1" x14ac:dyDescent="0.25">
      <c r="A13" s="17" t="s">
        <v>17</v>
      </c>
      <c r="B13" s="18">
        <f>B11+B12</f>
        <v>918702.28</v>
      </c>
      <c r="C13" s="18">
        <f>C11+C12</f>
        <v>659821.96</v>
      </c>
      <c r="D13" s="18">
        <f>D11+D12</f>
        <v>3551718.75</v>
      </c>
      <c r="E13" s="19">
        <f t="shared" si="0"/>
        <v>3.8660171279862285</v>
      </c>
      <c r="F13" s="19">
        <f t="shared" si="1"/>
        <v>5.3828441084319172</v>
      </c>
    </row>
    <row r="14" spans="1:6" ht="30" customHeight="1" x14ac:dyDescent="0.25">
      <c r="A14" s="17" t="s">
        <v>18</v>
      </c>
      <c r="B14" s="18">
        <f>B8+B9-B11-B12</f>
        <v>219665.5</v>
      </c>
      <c r="C14" s="18">
        <f>C8+C9-C11-C12</f>
        <v>0</v>
      </c>
      <c r="D14" s="18">
        <f>D8+D9-D11-D12</f>
        <v>-96208.99000000002</v>
      </c>
      <c r="E14" s="19">
        <f t="shared" si="0"/>
        <v>-0.43797951885935671</v>
      </c>
      <c r="F14" s="19" t="str">
        <f t="shared" si="1"/>
        <v>-</v>
      </c>
    </row>
    <row r="15" spans="1:6" x14ac:dyDescent="0.25">
      <c r="A15" s="20"/>
      <c r="B15" s="21"/>
      <c r="C15" s="21"/>
      <c r="D15" s="21"/>
      <c r="E15" s="22"/>
      <c r="F15" s="22"/>
    </row>
    <row r="16" spans="1:6" x14ac:dyDescent="0.25">
      <c r="A16" s="20"/>
      <c r="B16" s="21"/>
      <c r="C16" s="21"/>
      <c r="D16" s="21"/>
      <c r="E16" s="22"/>
      <c r="F16" s="22"/>
    </row>
    <row r="17" spans="1:6" s="7" customFormat="1" ht="21.75" customHeight="1" x14ac:dyDescent="0.2">
      <c r="A17" s="23" t="s">
        <v>19</v>
      </c>
      <c r="B17" s="9"/>
      <c r="C17" s="9"/>
      <c r="D17" s="9"/>
      <c r="E17" s="9"/>
      <c r="F17" s="9"/>
    </row>
    <row r="18" spans="1:6" ht="57.6" customHeight="1" x14ac:dyDescent="0.25">
      <c r="A18" s="10" t="s">
        <v>5</v>
      </c>
      <c r="B18" s="10" t="str">
        <f>B6</f>
        <v>Ostvarenje /
Izvršenje
01.-12.2023.</v>
      </c>
      <c r="C18" s="10" t="str">
        <f>C6</f>
        <v>Izvorni plan
2024.</v>
      </c>
      <c r="D18" s="10" t="str">
        <f>D6</f>
        <v>Ostvarenje /
Izvršenje
01.-12.2024.</v>
      </c>
      <c r="E18" s="10" t="str">
        <f>E6</f>
        <v>Indeks
izvršenja
01.-12.2023.</v>
      </c>
      <c r="F18" s="10" t="str">
        <f>F6</f>
        <v>Indeks
izvršenja
01.-12.2024.</v>
      </c>
    </row>
    <row r="19" spans="1:6" s="11" customFormat="1" ht="15.95" customHeight="1" x14ac:dyDescent="0.25">
      <c r="A19" s="12" t="s">
        <v>11</v>
      </c>
      <c r="B19" s="12">
        <f>COLUMN()</f>
        <v>2</v>
      </c>
      <c r="C19" s="12">
        <f>COLUMN()</f>
        <v>3</v>
      </c>
      <c r="D19" s="12">
        <f>COLUMN()</f>
        <v>4</v>
      </c>
      <c r="E19" s="12" t="e">
        <f ca="1">_xlfn.CONCAT(TEXT(COLUMN(),"@")," (",TEXT(D19,"@")," / ",TEXT(B19,"@"),")")</f>
        <v>#NAME?</v>
      </c>
      <c r="F19" s="12" t="e">
        <f ca="1">_xlfn.CONCAT(TEXT(COLUMN(),"@")," (",TEXT(D19,"@")," / ",TEXT(C19,"@"),")")</f>
        <v>#NAME?</v>
      </c>
    </row>
    <row r="20" spans="1:6" s="11" customFormat="1" ht="24.95" customHeight="1" x14ac:dyDescent="0.25">
      <c r="A20" s="13" t="s">
        <v>20</v>
      </c>
      <c r="B20" s="14">
        <v>0</v>
      </c>
      <c r="C20" s="14">
        <v>0</v>
      </c>
      <c r="D20" s="14">
        <v>0</v>
      </c>
      <c r="E20" s="15" t="str">
        <f t="shared" ref="E20:E26" si="2">IF(B20&lt;&gt;0,D20/B20,"-")</f>
        <v>-</v>
      </c>
      <c r="F20" s="15" t="str">
        <f t="shared" ref="F20:F26" si="3">IF(C20&lt;&gt;0,D20/C20,"-")</f>
        <v>-</v>
      </c>
    </row>
    <row r="21" spans="1:6" s="11" customFormat="1" ht="24.95" customHeight="1" x14ac:dyDescent="0.25">
      <c r="A21" s="13" t="s">
        <v>21</v>
      </c>
      <c r="B21" s="14">
        <v>0</v>
      </c>
      <c r="C21" s="14">
        <v>0</v>
      </c>
      <c r="D21" s="14">
        <v>0</v>
      </c>
      <c r="E21" s="15" t="str">
        <f t="shared" si="2"/>
        <v>-</v>
      </c>
      <c r="F21" s="15" t="str">
        <f t="shared" si="3"/>
        <v>-</v>
      </c>
    </row>
    <row r="22" spans="1:6" s="11" customFormat="1" ht="30" customHeight="1" x14ac:dyDescent="0.25">
      <c r="A22" s="17" t="s">
        <v>22</v>
      </c>
      <c r="B22" s="18">
        <f>B20-B21</f>
        <v>0</v>
      </c>
      <c r="C22" s="18">
        <f>C20-C21</f>
        <v>0</v>
      </c>
      <c r="D22" s="18">
        <f>D20-D21</f>
        <v>0</v>
      </c>
      <c r="E22" s="19" t="str">
        <f t="shared" si="2"/>
        <v>-</v>
      </c>
      <c r="F22" s="19" t="str">
        <f t="shared" si="3"/>
        <v>-</v>
      </c>
    </row>
    <row r="23" spans="1:6" s="11" customFormat="1" ht="24.95" customHeight="1" x14ac:dyDescent="0.25">
      <c r="A23" s="13" t="s">
        <v>23</v>
      </c>
      <c r="B23" s="14">
        <v>72169.8</v>
      </c>
      <c r="C23" s="14">
        <v>39644.959999999999</v>
      </c>
      <c r="D23" s="14">
        <v>160854.24</v>
      </c>
      <c r="E23" s="15">
        <f t="shared" si="2"/>
        <v>2.2288303417773081</v>
      </c>
      <c r="F23" s="15">
        <f t="shared" si="3"/>
        <v>4.0573692090999716</v>
      </c>
    </row>
    <row r="24" spans="1:6" s="11" customFormat="1" ht="24.95" customHeight="1" x14ac:dyDescent="0.25">
      <c r="A24" s="13" t="s">
        <v>24</v>
      </c>
      <c r="B24" s="14">
        <v>0</v>
      </c>
      <c r="C24" s="14">
        <v>39644.959999999999</v>
      </c>
      <c r="D24" s="14">
        <v>0</v>
      </c>
      <c r="E24" s="15" t="str">
        <f t="shared" si="2"/>
        <v>-</v>
      </c>
      <c r="F24" s="15">
        <f t="shared" si="3"/>
        <v>0</v>
      </c>
    </row>
    <row r="25" spans="1:6" ht="30" customHeight="1" x14ac:dyDescent="0.25">
      <c r="A25" s="17" t="s">
        <v>25</v>
      </c>
      <c r="B25" s="18">
        <f>B20-B21+B23-B24</f>
        <v>72169.8</v>
      </c>
      <c r="C25" s="18">
        <v>0</v>
      </c>
      <c r="D25" s="18">
        <f>D20-D21+D23-D24</f>
        <v>160854.24</v>
      </c>
      <c r="E25" s="19">
        <f t="shared" si="2"/>
        <v>2.2288303417773081</v>
      </c>
      <c r="F25" s="19" t="str">
        <f t="shared" si="3"/>
        <v>-</v>
      </c>
    </row>
    <row r="26" spans="1:6" ht="30" customHeight="1" x14ac:dyDescent="0.25">
      <c r="A26" s="17" t="s">
        <v>26</v>
      </c>
      <c r="B26" s="18">
        <f>B14+B25</f>
        <v>291835.3</v>
      </c>
      <c r="C26" s="18">
        <v>0</v>
      </c>
      <c r="D26" s="18">
        <f>D14+D25</f>
        <v>64645.249999999971</v>
      </c>
      <c r="E26" s="19">
        <f t="shared" si="2"/>
        <v>0.22151278477963418</v>
      </c>
      <c r="F26" s="19" t="str">
        <f t="shared" si="3"/>
        <v>-</v>
      </c>
    </row>
    <row r="27" spans="1:6" x14ac:dyDescent="0.25">
      <c r="A27" s="11"/>
      <c r="B27" s="11"/>
      <c r="C27" s="11"/>
      <c r="D27" s="11"/>
      <c r="E27" s="11"/>
      <c r="F27" s="11"/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C29" s="24"/>
    </row>
  </sheetData>
  <mergeCells count="3">
    <mergeCell ref="A4:F4"/>
    <mergeCell ref="A2:F2"/>
    <mergeCell ref="A3:F3"/>
  </mergeCells>
  <pageMargins left="0.39370078740157499" right="0.39370078740157499" top="0.39370078740157499" bottom="0.511811023622047" header="0" footer="0.31496062992126"/>
  <pageSetup paperSize="9" scale="10" fitToHeight="0" orientation="portrait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4"/>
  <sheetViews>
    <sheetView zoomScaleNormal="100" workbookViewId="0">
      <pane ySplit="6" topLeftCell="A7" activePane="bottomLeft" state="frozen"/>
      <selection pane="bottomLeft" activeCell="F64" sqref="F64"/>
    </sheetView>
  </sheetViews>
  <sheetFormatPr defaultColWidth="9.140625" defaultRowHeight="15" x14ac:dyDescent="0.25"/>
  <cols>
    <col min="1" max="1" width="73.7109375" style="1" customWidth="1"/>
    <col min="2" max="4" width="19.7109375" style="1" customWidth="1"/>
    <col min="5" max="6" width="15" style="1" customWidth="1"/>
  </cols>
  <sheetData>
    <row r="1" spans="1:6" s="5" customFormat="1" ht="30" customHeight="1" x14ac:dyDescent="0.25">
      <c r="A1" s="58" t="s">
        <v>2</v>
      </c>
      <c r="B1" s="58"/>
      <c r="C1" s="58"/>
      <c r="D1" s="58"/>
      <c r="E1" s="58"/>
      <c r="F1" s="58"/>
    </row>
    <row r="2" spans="1:6" s="5" customFormat="1" ht="30" customHeight="1" x14ac:dyDescent="0.25">
      <c r="A2" s="58" t="s">
        <v>27</v>
      </c>
      <c r="B2" s="58"/>
      <c r="C2" s="58"/>
      <c r="D2" s="58"/>
      <c r="E2" s="58"/>
      <c r="F2" s="58"/>
    </row>
    <row r="3" spans="1:6" s="6" customFormat="1" ht="24.95" customHeight="1" x14ac:dyDescent="0.3">
      <c r="A3" s="58" t="s">
        <v>28</v>
      </c>
      <c r="B3" s="58"/>
      <c r="C3" s="58"/>
      <c r="D3" s="58"/>
      <c r="E3" s="58"/>
      <c r="F3" s="58"/>
    </row>
    <row r="4" spans="1:6" s="7" customFormat="1" ht="24.95" customHeight="1" x14ac:dyDescent="0.25">
      <c r="A4" s="8" t="s">
        <v>29</v>
      </c>
      <c r="B4" s="9"/>
      <c r="C4" s="9"/>
      <c r="D4" s="9"/>
      <c r="E4" s="9"/>
      <c r="F4" s="9"/>
    </row>
    <row r="5" spans="1:6" ht="57.6" customHeight="1" x14ac:dyDescent="0.25">
      <c r="A5" s="10" t="s">
        <v>30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</row>
    <row r="6" spans="1:6" s="11" customFormat="1" ht="15.95" customHeight="1" x14ac:dyDescent="0.25">
      <c r="A6" s="12" t="s">
        <v>11</v>
      </c>
      <c r="B6" s="12">
        <f>COLUMN()</f>
        <v>2</v>
      </c>
      <c r="C6" s="12">
        <v>3</v>
      </c>
      <c r="D6" s="12">
        <f>COLUMN()</f>
        <v>4</v>
      </c>
      <c r="E6" s="12" t="e">
        <f ca="1">_xlfn.CONCAT(TEXT(COLUMN(),"@")," (",TEXT(D6,"@")," / ",TEXT(B6,"@"),")")</f>
        <v>#NAME?</v>
      </c>
      <c r="F6" s="12" t="e">
        <f ca="1">_xlfn.CONCAT(TEXT(COLUMN(),"@")," (",TEXT(D6,"@")," / ",TEXT(C6,"@"),")")</f>
        <v>#NAME?</v>
      </c>
    </row>
    <row r="7" spans="1:6" ht="20.100000000000001" customHeight="1" x14ac:dyDescent="0.25">
      <c r="A7" s="25" t="s">
        <v>31</v>
      </c>
      <c r="B7" s="26">
        <v>1138367.78</v>
      </c>
      <c r="C7" s="26">
        <v>659821.96</v>
      </c>
      <c r="D7" s="26">
        <v>3455509.76</v>
      </c>
      <c r="E7" s="27">
        <f>IF(B7&lt;&gt;0,D7/B7,"-")</f>
        <v>3.0354950488848162</v>
      </c>
      <c r="F7" s="27">
        <f>IF(C7&lt;&gt;0,D7/C7,"-")</f>
        <v>5.2370335779670016</v>
      </c>
    </row>
    <row r="8" spans="1:6" x14ac:dyDescent="0.25">
      <c r="A8" s="11"/>
      <c r="B8" s="11"/>
      <c r="C8" s="11"/>
      <c r="D8" s="11"/>
      <c r="E8" s="11"/>
      <c r="F8" s="11"/>
    </row>
    <row r="9" spans="1:6" x14ac:dyDescent="0.25">
      <c r="A9" s="11"/>
      <c r="B9" s="11"/>
      <c r="C9" s="11"/>
      <c r="D9" s="11"/>
      <c r="E9" s="11"/>
      <c r="F9" s="11"/>
    </row>
    <row r="10" spans="1:6" s="7" customFormat="1" ht="24.95" customHeight="1" x14ac:dyDescent="0.25">
      <c r="A10" s="8" t="s">
        <v>32</v>
      </c>
      <c r="B10" s="9"/>
      <c r="C10" s="9"/>
      <c r="D10" s="9"/>
      <c r="E10" s="9"/>
      <c r="F10" s="9"/>
    </row>
    <row r="11" spans="1:6" ht="57.6" customHeight="1" x14ac:dyDescent="0.25">
      <c r="A11" s="28" t="s">
        <v>30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</row>
    <row r="12" spans="1:6" s="11" customFormat="1" ht="15.95" customHeight="1" x14ac:dyDescent="0.25">
      <c r="A12" s="12" t="s">
        <v>11</v>
      </c>
      <c r="B12" s="12">
        <f>COLUMN()</f>
        <v>2</v>
      </c>
      <c r="C12" s="12">
        <v>3</v>
      </c>
      <c r="D12" s="12">
        <f>COLUMN()</f>
        <v>4</v>
      </c>
      <c r="E12" s="12" t="e">
        <f ca="1">_xlfn.CONCAT(TEXT(COLUMN(),"@")," (",TEXT(D12,"@")," / ",TEXT(B12,"@"),")")</f>
        <v>#NAME?</v>
      </c>
      <c r="F12" s="12" t="e">
        <f ca="1">_xlfn.CONCAT(TEXT(COLUMN(),"@")," (",TEXT(D12,"@")," / ",TEXT(C12,"@"),")")</f>
        <v>#NAME?</v>
      </c>
    </row>
    <row r="13" spans="1:6" x14ac:dyDescent="0.25">
      <c r="A13" s="29" t="s">
        <v>15</v>
      </c>
      <c r="B13" s="30">
        <f>SUBTOTAL(9,B16:B54)</f>
        <v>914302.79</v>
      </c>
      <c r="C13" s="30">
        <v>651824.16</v>
      </c>
      <c r="D13" s="30">
        <f>SUBTOTAL(9,D16:D54)</f>
        <v>3548459.7800000003</v>
      </c>
      <c r="E13" s="31">
        <f t="shared" ref="E13:E44" si="0">IF(B13&lt;&gt;0,D13/B13,"-")</f>
        <v>3.8810553996012636</v>
      </c>
      <c r="F13" s="31">
        <v>1.0219620653922417</v>
      </c>
    </row>
    <row r="14" spans="1:6" x14ac:dyDescent="0.25">
      <c r="A14" s="32" t="s">
        <v>33</v>
      </c>
      <c r="B14" s="33">
        <f>SUBTOTAL(9,B16:B21)</f>
        <v>295185.21999999997</v>
      </c>
      <c r="C14" s="33">
        <v>438005.16</v>
      </c>
      <c r="D14" s="33">
        <f>SUBTOTAL(9,D16:D21)</f>
        <v>559942.61</v>
      </c>
      <c r="E14" s="34">
        <f t="shared" si="0"/>
        <v>1.8969195341148857</v>
      </c>
      <c r="F14" s="34">
        <v>0.92911980885515721</v>
      </c>
    </row>
    <row r="15" spans="1:6" x14ac:dyDescent="0.25">
      <c r="A15" s="35" t="s">
        <v>34</v>
      </c>
      <c r="B15" s="36">
        <f>SUBTOTAL(9,B16:B17)</f>
        <v>226150.88</v>
      </c>
      <c r="C15" s="36">
        <v>356460</v>
      </c>
      <c r="D15" s="36">
        <f>SUBTOTAL(9,D16:D17)</f>
        <v>452809.82999999996</v>
      </c>
      <c r="E15" s="37">
        <f t="shared" si="0"/>
        <v>2.0022465974927885</v>
      </c>
      <c r="F15" s="37"/>
    </row>
    <row r="16" spans="1:6" x14ac:dyDescent="0.25">
      <c r="A16" s="38" t="s">
        <v>35</v>
      </c>
      <c r="B16" s="39">
        <v>225076.29</v>
      </c>
      <c r="C16" s="39">
        <v>355000</v>
      </c>
      <c r="D16" s="39">
        <v>452704.73</v>
      </c>
      <c r="E16" s="40">
        <f t="shared" si="0"/>
        <v>2.0113390441969696</v>
      </c>
      <c r="F16" s="40"/>
    </row>
    <row r="17" spans="1:6" x14ac:dyDescent="0.25">
      <c r="A17" s="38" t="s">
        <v>36</v>
      </c>
      <c r="B17" s="39">
        <v>1074.5899999999999</v>
      </c>
      <c r="C17" s="39">
        <v>1460</v>
      </c>
      <c r="D17" s="39">
        <v>105.1</v>
      </c>
      <c r="E17" s="40">
        <f t="shared" si="0"/>
        <v>9.7804744134972407E-2</v>
      </c>
      <c r="F17" s="40"/>
    </row>
    <row r="18" spans="1:6" x14ac:dyDescent="0.25">
      <c r="A18" s="35" t="s">
        <v>37</v>
      </c>
      <c r="B18" s="36">
        <f>SUBTOTAL(9,B19:B19)</f>
        <v>28236.68</v>
      </c>
      <c r="C18" s="36">
        <v>21545.16</v>
      </c>
      <c r="D18" s="36">
        <f>SUBTOTAL(9,D19:D19)</f>
        <v>32419.25</v>
      </c>
      <c r="E18" s="37">
        <f t="shared" si="0"/>
        <v>1.1481254170107817</v>
      </c>
      <c r="F18" s="37"/>
    </row>
    <row r="19" spans="1:6" x14ac:dyDescent="0.25">
      <c r="A19" s="38" t="s">
        <v>38</v>
      </c>
      <c r="B19" s="39">
        <v>28236.68</v>
      </c>
      <c r="C19" s="39">
        <v>21545.16</v>
      </c>
      <c r="D19" s="39">
        <v>32419.25</v>
      </c>
      <c r="E19" s="40">
        <f t="shared" si="0"/>
        <v>1.1481254170107817</v>
      </c>
      <c r="F19" s="40"/>
    </row>
    <row r="20" spans="1:6" x14ac:dyDescent="0.25">
      <c r="A20" s="35" t="s">
        <v>39</v>
      </c>
      <c r="B20" s="36">
        <f>SUBTOTAL(9,B21:B21)</f>
        <v>40797.660000000003</v>
      </c>
      <c r="C20" s="36">
        <v>60000</v>
      </c>
      <c r="D20" s="36">
        <f>SUBTOTAL(9,D21:D21)</f>
        <v>74713.53</v>
      </c>
      <c r="E20" s="37">
        <f t="shared" si="0"/>
        <v>1.8313190021192389</v>
      </c>
      <c r="F20" s="37"/>
    </row>
    <row r="21" spans="1:6" x14ac:dyDescent="0.25">
      <c r="A21" s="38" t="s">
        <v>40</v>
      </c>
      <c r="B21" s="39">
        <v>40797.660000000003</v>
      </c>
      <c r="C21" s="39">
        <v>60000</v>
      </c>
      <c r="D21" s="39">
        <v>74713.53</v>
      </c>
      <c r="E21" s="40">
        <f t="shared" si="0"/>
        <v>1.8313190021192389</v>
      </c>
      <c r="F21" s="40"/>
    </row>
    <row r="22" spans="1:6" x14ac:dyDescent="0.25">
      <c r="A22" s="32" t="s">
        <v>41</v>
      </c>
      <c r="B22" s="33">
        <f>SUBTOTAL(9,B24:B49)</f>
        <v>617939.9800000001</v>
      </c>
      <c r="C22" s="33">
        <v>208544.68</v>
      </c>
      <c r="D22" s="33">
        <f>SUBTOTAL(9,D24:D49)</f>
        <v>2984481.82</v>
      </c>
      <c r="E22" s="34">
        <f t="shared" si="0"/>
        <v>4.8297276703151644</v>
      </c>
      <c r="F22" s="34">
        <v>1.0415191060314679</v>
      </c>
    </row>
    <row r="23" spans="1:6" x14ac:dyDescent="0.25">
      <c r="A23" s="35" t="s">
        <v>42</v>
      </c>
      <c r="B23" s="36">
        <f>SUBTOTAL(9,B24:B27)</f>
        <v>14328.21</v>
      </c>
      <c r="C23" s="36">
        <v>23063.64</v>
      </c>
      <c r="D23" s="36">
        <f>SUBTOTAL(9,D24:D27)</f>
        <v>26369.920000000002</v>
      </c>
      <c r="E23" s="37">
        <f t="shared" si="0"/>
        <v>1.840419703507975</v>
      </c>
      <c r="F23" s="37"/>
    </row>
    <row r="24" spans="1:6" x14ac:dyDescent="0.25">
      <c r="A24" s="38" t="s">
        <v>43</v>
      </c>
      <c r="B24" s="39">
        <v>3082.24</v>
      </c>
      <c r="C24" s="39">
        <v>3300.16</v>
      </c>
      <c r="D24" s="39">
        <v>4740.22</v>
      </c>
      <c r="E24" s="40">
        <f t="shared" si="0"/>
        <v>1.5379139846345518</v>
      </c>
      <c r="F24" s="40"/>
    </row>
    <row r="25" spans="1:6" x14ac:dyDescent="0.25">
      <c r="A25" s="38" t="s">
        <v>44</v>
      </c>
      <c r="B25" s="39">
        <v>8570.9699999999993</v>
      </c>
      <c r="C25" s="39">
        <v>17145.16</v>
      </c>
      <c r="D25" s="39">
        <v>18934.900000000001</v>
      </c>
      <c r="E25" s="40">
        <f t="shared" si="0"/>
        <v>2.2091898583240872</v>
      </c>
      <c r="F25" s="40"/>
    </row>
    <row r="26" spans="1:6" x14ac:dyDescent="0.25">
      <c r="A26" s="38" t="s">
        <v>45</v>
      </c>
      <c r="B26" s="39">
        <v>2675</v>
      </c>
      <c r="C26" s="39">
        <v>1973.16</v>
      </c>
      <c r="D26" s="39">
        <v>2694.8</v>
      </c>
      <c r="E26" s="40">
        <f t="shared" si="0"/>
        <v>1.0074018691588786</v>
      </c>
      <c r="F26" s="40"/>
    </row>
    <row r="27" spans="1:6" x14ac:dyDescent="0.25">
      <c r="A27" s="38" t="s">
        <v>46</v>
      </c>
      <c r="B27" s="39">
        <v>0</v>
      </c>
      <c r="C27" s="39">
        <v>645.16</v>
      </c>
      <c r="D27" s="39">
        <v>0</v>
      </c>
      <c r="E27" s="40" t="str">
        <f t="shared" si="0"/>
        <v>-</v>
      </c>
      <c r="F27" s="40"/>
    </row>
    <row r="28" spans="1:6" x14ac:dyDescent="0.25">
      <c r="A28" s="35" t="s">
        <v>47</v>
      </c>
      <c r="B28" s="36">
        <f>SUBTOTAL(9,B29:B33)</f>
        <v>34666.560000000005</v>
      </c>
      <c r="C28" s="36">
        <v>53953.8</v>
      </c>
      <c r="D28" s="36">
        <f>SUBTOTAL(9,D29:D33)</f>
        <v>38204.869999999995</v>
      </c>
      <c r="E28" s="37">
        <f t="shared" si="0"/>
        <v>1.1020669486675341</v>
      </c>
      <c r="F28" s="37"/>
    </row>
    <row r="29" spans="1:6" x14ac:dyDescent="0.25">
      <c r="A29" s="38" t="s">
        <v>48</v>
      </c>
      <c r="B29" s="39">
        <v>7617.39</v>
      </c>
      <c r="C29" s="39">
        <v>15037.16</v>
      </c>
      <c r="D29" s="39">
        <v>16264.71</v>
      </c>
      <c r="E29" s="40">
        <f t="shared" si="0"/>
        <v>2.1352077286314604</v>
      </c>
      <c r="F29" s="40"/>
    </row>
    <row r="30" spans="1:6" x14ac:dyDescent="0.25">
      <c r="A30" s="38" t="s">
        <v>49</v>
      </c>
      <c r="B30" s="39">
        <v>25043.530000000002</v>
      </c>
      <c r="C30" s="39">
        <v>33993.160000000003</v>
      </c>
      <c r="D30" s="39">
        <v>18438.990000000002</v>
      </c>
      <c r="E30" s="40">
        <f t="shared" si="0"/>
        <v>0.73627759345427746</v>
      </c>
      <c r="F30" s="40"/>
    </row>
    <row r="31" spans="1:6" x14ac:dyDescent="0.25">
      <c r="A31" s="38" t="s">
        <v>50</v>
      </c>
      <c r="B31" s="39">
        <v>181.23</v>
      </c>
      <c r="C31" s="39">
        <v>2139.16</v>
      </c>
      <c r="D31" s="39">
        <v>186.76</v>
      </c>
      <c r="E31" s="40">
        <f t="shared" si="0"/>
        <v>1.0305137118578602</v>
      </c>
      <c r="F31" s="40"/>
    </row>
    <row r="32" spans="1:6" x14ac:dyDescent="0.25">
      <c r="A32" s="38" t="s">
        <v>51</v>
      </c>
      <c r="B32" s="39">
        <v>0</v>
      </c>
      <c r="C32" s="39">
        <v>645.16</v>
      </c>
      <c r="D32" s="39">
        <v>973</v>
      </c>
      <c r="E32" s="40" t="str">
        <f t="shared" si="0"/>
        <v>-</v>
      </c>
      <c r="F32" s="40"/>
    </row>
    <row r="33" spans="1:6" x14ac:dyDescent="0.25">
      <c r="A33" s="38" t="s">
        <v>52</v>
      </c>
      <c r="B33" s="39">
        <v>1824.41</v>
      </c>
      <c r="C33" s="39">
        <v>2139.16</v>
      </c>
      <c r="D33" s="39">
        <v>2341.41</v>
      </c>
      <c r="E33" s="40">
        <f t="shared" si="0"/>
        <v>1.2833792842617613</v>
      </c>
      <c r="F33" s="40"/>
    </row>
    <row r="34" spans="1:6" x14ac:dyDescent="0.25">
      <c r="A34" s="35" t="s">
        <v>53</v>
      </c>
      <c r="B34" s="36">
        <f>SUBTOTAL(9,B35:B43)</f>
        <v>563301.05000000005</v>
      </c>
      <c r="C34" s="36">
        <v>125479.44</v>
      </c>
      <c r="D34" s="36">
        <f>SUBTOTAL(9,D35:D43)</f>
        <v>2916189.4799999995</v>
      </c>
      <c r="E34" s="37">
        <f t="shared" si="0"/>
        <v>5.1769643958590157</v>
      </c>
      <c r="F34" s="37"/>
    </row>
    <row r="35" spans="1:6" x14ac:dyDescent="0.25">
      <c r="A35" s="38" t="s">
        <v>54</v>
      </c>
      <c r="B35" s="39">
        <v>9919.7000000000007</v>
      </c>
      <c r="C35" s="39">
        <v>7582.16</v>
      </c>
      <c r="D35" s="39">
        <v>6457.59</v>
      </c>
      <c r="E35" s="40">
        <f t="shared" si="0"/>
        <v>0.65098642096031123</v>
      </c>
      <c r="F35" s="40"/>
    </row>
    <row r="36" spans="1:6" x14ac:dyDescent="0.25">
      <c r="A36" s="38" t="s">
        <v>55</v>
      </c>
      <c r="B36" s="39">
        <v>480906.29</v>
      </c>
      <c r="C36" s="39">
        <v>32112.16</v>
      </c>
      <c r="D36" s="39">
        <v>2791752.79</v>
      </c>
      <c r="E36" s="40">
        <f t="shared" si="0"/>
        <v>5.8051908408184891</v>
      </c>
      <c r="F36" s="40"/>
    </row>
    <row r="37" spans="1:6" x14ac:dyDescent="0.25">
      <c r="A37" s="38" t="s">
        <v>56</v>
      </c>
      <c r="B37" s="39">
        <v>2342.2600000000002</v>
      </c>
      <c r="C37" s="39">
        <v>2538.16</v>
      </c>
      <c r="D37" s="39">
        <v>1637.15</v>
      </c>
      <c r="E37" s="40">
        <f t="shared" si="0"/>
        <v>0.69896168657621272</v>
      </c>
      <c r="F37" s="40"/>
    </row>
    <row r="38" spans="1:6" x14ac:dyDescent="0.25">
      <c r="A38" s="38" t="s">
        <v>57</v>
      </c>
      <c r="B38" s="39">
        <v>10062.65</v>
      </c>
      <c r="C38" s="39">
        <v>6984.16</v>
      </c>
      <c r="D38" s="39">
        <v>10237.630000000001</v>
      </c>
      <c r="E38" s="40">
        <f t="shared" si="0"/>
        <v>1.0173890575544218</v>
      </c>
      <c r="F38" s="40"/>
    </row>
    <row r="39" spans="1:6" x14ac:dyDescent="0.25">
      <c r="A39" s="38" t="s">
        <v>58</v>
      </c>
      <c r="B39" s="39">
        <v>10685.79</v>
      </c>
      <c r="C39" s="39">
        <v>43719.16</v>
      </c>
      <c r="D39" s="39">
        <v>56662.69</v>
      </c>
      <c r="E39" s="40">
        <f t="shared" si="0"/>
        <v>5.3026205830359752</v>
      </c>
      <c r="F39" s="40"/>
    </row>
    <row r="40" spans="1:6" x14ac:dyDescent="0.25">
      <c r="A40" s="38" t="s">
        <v>59</v>
      </c>
      <c r="B40" s="39">
        <v>3021</v>
      </c>
      <c r="C40" s="39">
        <v>2139.16</v>
      </c>
      <c r="D40" s="39">
        <v>0</v>
      </c>
      <c r="E40" s="40">
        <f t="shared" si="0"/>
        <v>0</v>
      </c>
      <c r="F40" s="40"/>
    </row>
    <row r="41" spans="1:6" x14ac:dyDescent="0.25">
      <c r="A41" s="38" t="s">
        <v>60</v>
      </c>
      <c r="B41" s="39">
        <v>3104.05</v>
      </c>
      <c r="C41" s="39">
        <v>2139.16</v>
      </c>
      <c r="D41" s="39">
        <v>453.48</v>
      </c>
      <c r="E41" s="40">
        <f t="shared" si="0"/>
        <v>0.14609300752243037</v>
      </c>
      <c r="F41" s="40"/>
    </row>
    <row r="42" spans="1:6" x14ac:dyDescent="0.25">
      <c r="A42" s="38" t="s">
        <v>61</v>
      </c>
      <c r="B42" s="39">
        <v>4074.28</v>
      </c>
      <c r="C42" s="39">
        <v>6519.16</v>
      </c>
      <c r="D42" s="39">
        <v>5834.76</v>
      </c>
      <c r="E42" s="40">
        <f t="shared" si="0"/>
        <v>1.4320959776942184</v>
      </c>
      <c r="F42" s="40"/>
    </row>
    <row r="43" spans="1:6" x14ac:dyDescent="0.25">
      <c r="A43" s="38" t="s">
        <v>62</v>
      </c>
      <c r="B43" s="39">
        <v>39185.03</v>
      </c>
      <c r="C43" s="39">
        <v>21746.16</v>
      </c>
      <c r="D43" s="39">
        <v>43153.39</v>
      </c>
      <c r="E43" s="40">
        <f t="shared" si="0"/>
        <v>1.1012723481390725</v>
      </c>
      <c r="F43" s="40"/>
    </row>
    <row r="44" spans="1:6" x14ac:dyDescent="0.25">
      <c r="A44" s="35" t="s">
        <v>63</v>
      </c>
      <c r="B44" s="36">
        <f>SUBTOTAL(9,B45:B49)</f>
        <v>5644.16</v>
      </c>
      <c r="C44" s="36">
        <v>6047.8</v>
      </c>
      <c r="D44" s="36">
        <f>SUBTOTAL(9,D45:D49)</f>
        <v>3717.5499999999997</v>
      </c>
      <c r="E44" s="37">
        <f t="shared" si="0"/>
        <v>0.65865425501757568</v>
      </c>
      <c r="F44" s="37"/>
    </row>
    <row r="45" spans="1:6" x14ac:dyDescent="0.25">
      <c r="A45" s="38" t="s">
        <v>64</v>
      </c>
      <c r="B45" s="39">
        <v>1791.37</v>
      </c>
      <c r="C45" s="39">
        <v>3467.16</v>
      </c>
      <c r="D45" s="39">
        <v>1825.72</v>
      </c>
      <c r="E45" s="40">
        <f t="shared" ref="E45:E64" si="1">IF(B45&lt;&gt;0,D45/B45,"-")</f>
        <v>1.0191752680909025</v>
      </c>
      <c r="F45" s="40"/>
    </row>
    <row r="46" spans="1:6" x14ac:dyDescent="0.25">
      <c r="A46" s="38" t="s">
        <v>65</v>
      </c>
      <c r="B46" s="39">
        <v>2890.21</v>
      </c>
      <c r="C46" s="39">
        <v>645.16</v>
      </c>
      <c r="D46" s="39">
        <v>1658.19</v>
      </c>
      <c r="E46" s="40">
        <f t="shared" si="1"/>
        <v>0.57372647662280596</v>
      </c>
      <c r="F46" s="40"/>
    </row>
    <row r="47" spans="1:6" x14ac:dyDescent="0.25">
      <c r="A47" s="38" t="s">
        <v>66</v>
      </c>
      <c r="B47" s="39">
        <v>0</v>
      </c>
      <c r="C47" s="39">
        <v>645.16</v>
      </c>
      <c r="D47" s="39">
        <v>0</v>
      </c>
      <c r="E47" s="40" t="str">
        <f t="shared" si="1"/>
        <v>-</v>
      </c>
      <c r="F47" s="40"/>
    </row>
    <row r="48" spans="1:6" x14ac:dyDescent="0.25">
      <c r="A48" s="38" t="s">
        <v>67</v>
      </c>
      <c r="B48" s="39">
        <v>962.58</v>
      </c>
      <c r="C48" s="39">
        <v>645.16</v>
      </c>
      <c r="D48" s="39">
        <v>233.64</v>
      </c>
      <c r="E48" s="40">
        <f t="shared" si="1"/>
        <v>0.24272268279000184</v>
      </c>
      <c r="F48" s="40"/>
    </row>
    <row r="49" spans="1:6" x14ac:dyDescent="0.25">
      <c r="A49" s="38" t="s">
        <v>68</v>
      </c>
      <c r="B49" s="39">
        <v>0</v>
      </c>
      <c r="C49" s="39">
        <v>645.16</v>
      </c>
      <c r="D49" s="39">
        <v>0</v>
      </c>
      <c r="E49" s="40" t="str">
        <f t="shared" si="1"/>
        <v>-</v>
      </c>
      <c r="F49" s="40"/>
    </row>
    <row r="50" spans="1:6" x14ac:dyDescent="0.25">
      <c r="A50" s="32" t="s">
        <v>69</v>
      </c>
      <c r="B50" s="33">
        <f>SUBTOTAL(9,B52:B54)</f>
        <v>1177.5900000000001</v>
      </c>
      <c r="C50" s="33">
        <v>5274.32</v>
      </c>
      <c r="D50" s="33">
        <f>SUBTOTAL(9,D52:D54)</f>
        <v>4035.35</v>
      </c>
      <c r="E50" s="34">
        <f t="shared" si="1"/>
        <v>3.4267869122529908</v>
      </c>
      <c r="F50" s="34">
        <v>1</v>
      </c>
    </row>
    <row r="51" spans="1:6" x14ac:dyDescent="0.25">
      <c r="A51" s="35" t="s">
        <v>70</v>
      </c>
      <c r="B51" s="36">
        <f>SUBTOTAL(9,B52:B54)</f>
        <v>1177.5900000000001</v>
      </c>
      <c r="C51" s="36">
        <v>5274.32</v>
      </c>
      <c r="D51" s="36">
        <f>SUBTOTAL(9,D52:D54)</f>
        <v>4035.35</v>
      </c>
      <c r="E51" s="37">
        <f t="shared" si="1"/>
        <v>3.4267869122529908</v>
      </c>
      <c r="F51" s="37"/>
    </row>
    <row r="52" spans="1:6" x14ac:dyDescent="0.25">
      <c r="A52" s="38" t="s">
        <v>71</v>
      </c>
      <c r="B52" s="39">
        <v>1177.5900000000001</v>
      </c>
      <c r="C52" s="39">
        <v>3135.16</v>
      </c>
      <c r="D52" s="39">
        <v>1218.1100000000001</v>
      </c>
      <c r="E52" s="40">
        <f t="shared" si="1"/>
        <v>1.0344092595895005</v>
      </c>
      <c r="F52" s="40"/>
    </row>
    <row r="53" spans="1:6" x14ac:dyDescent="0.25">
      <c r="A53" s="38" t="s">
        <v>72</v>
      </c>
      <c r="B53" s="39">
        <v>0</v>
      </c>
      <c r="C53" s="39">
        <v>645.16</v>
      </c>
      <c r="D53" s="39">
        <v>0</v>
      </c>
      <c r="E53" s="40" t="str">
        <f t="shared" si="1"/>
        <v>-</v>
      </c>
      <c r="F53" s="40"/>
    </row>
    <row r="54" spans="1:6" x14ac:dyDescent="0.25">
      <c r="A54" s="38" t="s">
        <v>73</v>
      </c>
      <c r="B54" s="39">
        <v>0</v>
      </c>
      <c r="C54" s="39">
        <v>1494</v>
      </c>
      <c r="D54" s="39">
        <v>2817.24</v>
      </c>
      <c r="E54" s="40" t="str">
        <f t="shared" si="1"/>
        <v>-</v>
      </c>
      <c r="F54" s="40"/>
    </row>
    <row r="55" spans="1:6" x14ac:dyDescent="0.25">
      <c r="A55" s="29" t="s">
        <v>16</v>
      </c>
      <c r="B55" s="30">
        <f>SUBTOTAL(9,B58:B63)</f>
        <v>4399.49</v>
      </c>
      <c r="C55" s="30">
        <v>7997.8</v>
      </c>
      <c r="D55" s="30">
        <f>SUBTOTAL(9,D58:D63)</f>
        <v>3258.97</v>
      </c>
      <c r="E55" s="31">
        <f t="shared" si="1"/>
        <v>0.74076086091797</v>
      </c>
      <c r="F55" s="31">
        <v>0.99419463087248316</v>
      </c>
    </row>
    <row r="56" spans="1:6" x14ac:dyDescent="0.25">
      <c r="A56" s="32" t="s">
        <v>74</v>
      </c>
      <c r="B56" s="33">
        <f>SUBTOTAL(9,B58:B63)</f>
        <v>4399.49</v>
      </c>
      <c r="C56" s="33">
        <v>7997.8</v>
      </c>
      <c r="D56" s="33">
        <f>SUBTOTAL(9,D58:D63)</f>
        <v>3258.97</v>
      </c>
      <c r="E56" s="34">
        <f t="shared" si="1"/>
        <v>0.74076086091797</v>
      </c>
      <c r="F56" s="34">
        <v>0.99419463087248316</v>
      </c>
    </row>
    <row r="57" spans="1:6" x14ac:dyDescent="0.25">
      <c r="A57" s="35" t="s">
        <v>75</v>
      </c>
      <c r="B57" s="36">
        <f>SUBTOTAL(9,B58:B61)</f>
        <v>4399.49</v>
      </c>
      <c r="C57" s="36">
        <v>7352.64</v>
      </c>
      <c r="D57" s="36">
        <f>SUBTOTAL(9,D58:D61)</f>
        <v>3258.97</v>
      </c>
      <c r="E57" s="37">
        <f t="shared" si="1"/>
        <v>0.74076086091797</v>
      </c>
      <c r="F57" s="37"/>
    </row>
    <row r="58" spans="1:6" x14ac:dyDescent="0.25">
      <c r="A58" s="38" t="s">
        <v>76</v>
      </c>
      <c r="B58" s="39">
        <v>4399.49</v>
      </c>
      <c r="C58" s="39">
        <v>5417.16</v>
      </c>
      <c r="D58" s="39">
        <v>3258.97</v>
      </c>
      <c r="E58" s="40">
        <f t="shared" si="1"/>
        <v>0.74076086091797</v>
      </c>
      <c r="F58" s="40"/>
    </row>
    <row r="59" spans="1:6" x14ac:dyDescent="0.25">
      <c r="A59" s="38" t="s">
        <v>77</v>
      </c>
      <c r="B59" s="39">
        <v>0</v>
      </c>
      <c r="C59" s="39">
        <v>645.16</v>
      </c>
      <c r="D59" s="39">
        <v>0</v>
      </c>
      <c r="E59" s="40" t="str">
        <f t="shared" si="1"/>
        <v>-</v>
      </c>
      <c r="F59" s="40"/>
    </row>
    <row r="60" spans="1:6" x14ac:dyDescent="0.25">
      <c r="A60" s="38" t="s">
        <v>78</v>
      </c>
      <c r="B60" s="39">
        <v>0</v>
      </c>
      <c r="C60" s="39">
        <v>645.16</v>
      </c>
      <c r="D60" s="39">
        <v>0</v>
      </c>
      <c r="E60" s="40" t="str">
        <f t="shared" si="1"/>
        <v>-</v>
      </c>
      <c r="F60" s="40"/>
    </row>
    <row r="61" spans="1:6" x14ac:dyDescent="0.25">
      <c r="A61" s="38" t="s">
        <v>79</v>
      </c>
      <c r="B61" s="39">
        <v>0</v>
      </c>
      <c r="C61" s="39">
        <v>645.16</v>
      </c>
      <c r="D61" s="39">
        <v>0</v>
      </c>
      <c r="E61" s="40" t="str">
        <f t="shared" si="1"/>
        <v>-</v>
      </c>
      <c r="F61" s="40"/>
    </row>
    <row r="62" spans="1:6" x14ac:dyDescent="0.25">
      <c r="A62" s="35" t="s">
        <v>80</v>
      </c>
      <c r="B62" s="36">
        <f>SUBTOTAL(9,B63:B63)</f>
        <v>0</v>
      </c>
      <c r="C62" s="36">
        <v>645.16</v>
      </c>
      <c r="D62" s="36">
        <f>SUBTOTAL(9,D63:D63)</f>
        <v>0</v>
      </c>
      <c r="E62" s="37" t="str">
        <f t="shared" si="1"/>
        <v>-</v>
      </c>
      <c r="F62" s="37"/>
    </row>
    <row r="63" spans="1:6" x14ac:dyDescent="0.25">
      <c r="A63" s="38" t="s">
        <v>81</v>
      </c>
      <c r="B63" s="39">
        <v>0</v>
      </c>
      <c r="C63" s="39">
        <v>645.16</v>
      </c>
      <c r="D63" s="39">
        <v>0</v>
      </c>
      <c r="E63" s="40" t="str">
        <f t="shared" si="1"/>
        <v>-</v>
      </c>
      <c r="F63" s="40"/>
    </row>
    <row r="64" spans="1:6" ht="20.100000000000001" customHeight="1" x14ac:dyDescent="0.25">
      <c r="A64" s="25" t="s">
        <v>31</v>
      </c>
      <c r="B64" s="26">
        <f>IFERROR(SUBTOTAL(9,B16:B63),0)</f>
        <v>918702.28</v>
      </c>
      <c r="C64" s="26">
        <v>659821.96</v>
      </c>
      <c r="D64" s="26">
        <f>IFERROR(SUBTOTAL(9,D16:D63),0)</f>
        <v>3551718.7500000005</v>
      </c>
      <c r="E64" s="27">
        <f t="shared" si="1"/>
        <v>3.866017127986229</v>
      </c>
      <c r="F64" s="27">
        <v>5.3827999999999996</v>
      </c>
    </row>
    <row r="65" spans="1:6" x14ac:dyDescent="0.25">
      <c r="E65" s="11"/>
      <c r="F65" s="11"/>
    </row>
    <row r="66" spans="1:6" x14ac:dyDescent="0.25">
      <c r="C66" s="24"/>
    </row>
    <row r="71" spans="1:6" s="6" customFormat="1" ht="24.95" customHeight="1" x14ac:dyDescent="0.3">
      <c r="A71" s="58" t="s">
        <v>82</v>
      </c>
      <c r="B71" s="58"/>
      <c r="C71" s="58"/>
      <c r="D71" s="58"/>
      <c r="E71" s="58"/>
      <c r="F71" s="58"/>
    </row>
    <row r="72" spans="1:6" s="7" customFormat="1" ht="24.95" customHeight="1" x14ac:dyDescent="0.25">
      <c r="A72" s="8" t="s">
        <v>29</v>
      </c>
      <c r="B72" s="9"/>
      <c r="C72" s="9"/>
      <c r="D72" s="9"/>
      <c r="E72" s="9"/>
      <c r="F72" s="9"/>
    </row>
    <row r="73" spans="1:6" ht="57.6" customHeight="1" x14ac:dyDescent="0.25">
      <c r="A73" s="10" t="s">
        <v>30</v>
      </c>
      <c r="B73" s="10" t="s">
        <v>6</v>
      </c>
      <c r="C73" s="10" t="s">
        <v>7</v>
      </c>
      <c r="D73" s="10" t="s">
        <v>8</v>
      </c>
      <c r="E73" s="10" t="s">
        <v>9</v>
      </c>
      <c r="F73" s="10" t="s">
        <v>10</v>
      </c>
    </row>
    <row r="74" spans="1:6" s="11" customFormat="1" ht="15.95" customHeight="1" x14ac:dyDescent="0.25">
      <c r="A74" s="12" t="s">
        <v>11</v>
      </c>
      <c r="B74" s="12">
        <f>COLUMN()</f>
        <v>2</v>
      </c>
      <c r="C74" s="12">
        <f>COLUMN()</f>
        <v>3</v>
      </c>
      <c r="D74" s="12">
        <f>COLUMN()</f>
        <v>4</v>
      </c>
      <c r="E74" s="12" t="e">
        <f ca="1">_xlfn.CONCAT(TEXT(COLUMN(),"@")," (",TEXT(D74,"@")," / ",TEXT(B74,"@"),")")</f>
        <v>#NAME?</v>
      </c>
      <c r="F74" s="12" t="e">
        <f ca="1">_xlfn.CONCAT(TEXT(COLUMN(),"@")," (",TEXT(D74,"@")," / ",TEXT(C74,"@"),")")</f>
        <v>#NAME?</v>
      </c>
    </row>
    <row r="75" spans="1:6" ht="20.100000000000001" customHeight="1" x14ac:dyDescent="0.25">
      <c r="A75" s="25" t="s">
        <v>31</v>
      </c>
      <c r="B75" s="26">
        <v>1138367.78</v>
      </c>
      <c r="C75" s="26">
        <v>659821.96</v>
      </c>
      <c r="D75" s="26">
        <v>3455509.76</v>
      </c>
      <c r="E75" s="27">
        <f>IF(B75&lt;&gt;0,D75/B75,"-")</f>
        <v>3.0354950488848162</v>
      </c>
      <c r="F75" s="27">
        <f>IF(C75&lt;&gt;0,D75/C75,"-")</f>
        <v>5.2370335779670016</v>
      </c>
    </row>
    <row r="76" spans="1:6" x14ac:dyDescent="0.25">
      <c r="A76" s="11"/>
      <c r="B76" s="11"/>
      <c r="C76" s="11"/>
      <c r="D76" s="11"/>
      <c r="E76" s="11"/>
      <c r="F76" s="11"/>
    </row>
    <row r="77" spans="1:6" x14ac:dyDescent="0.25">
      <c r="A77" s="11"/>
      <c r="B77" s="11"/>
      <c r="C77" s="11"/>
      <c r="D77" s="11"/>
      <c r="E77" s="11"/>
      <c r="F77" s="11"/>
    </row>
    <row r="78" spans="1:6" s="7" customFormat="1" ht="24.95" customHeight="1" x14ac:dyDescent="0.25">
      <c r="A78" s="8" t="s">
        <v>32</v>
      </c>
      <c r="B78" s="9"/>
      <c r="C78" s="9"/>
      <c r="D78" s="9"/>
      <c r="E78" s="9"/>
      <c r="F78" s="9"/>
    </row>
    <row r="79" spans="1:6" ht="57.6" customHeight="1" x14ac:dyDescent="0.25">
      <c r="A79" s="28" t="s">
        <v>30</v>
      </c>
      <c r="B79" s="10" t="s">
        <v>6</v>
      </c>
      <c r="C79" s="10" t="s">
        <v>7</v>
      </c>
      <c r="D79" s="10" t="s">
        <v>8</v>
      </c>
      <c r="E79" s="10" t="s">
        <v>9</v>
      </c>
      <c r="F79" s="10" t="s">
        <v>10</v>
      </c>
    </row>
    <row r="80" spans="1:6" s="11" customFormat="1" ht="15.95" customHeight="1" x14ac:dyDescent="0.25">
      <c r="A80" s="12" t="s">
        <v>11</v>
      </c>
      <c r="B80" s="12">
        <f>COLUMN()</f>
        <v>2</v>
      </c>
      <c r="C80" s="12">
        <f>COLUMN()</f>
        <v>3</v>
      </c>
      <c r="D80" s="12">
        <f>COLUMN()</f>
        <v>4</v>
      </c>
      <c r="E80" s="12" t="e">
        <f ca="1">_xlfn.CONCAT(TEXT(COLUMN(),"@")," (",TEXT(D80,"@")," / ",TEXT(B80,"@"),")")</f>
        <v>#NAME?</v>
      </c>
      <c r="F80" s="12" t="e">
        <f ca="1">_xlfn.CONCAT(TEXT(COLUMN(),"@")," (",TEXT(D80,"@")," / ",TEXT(C80,"@"),")")</f>
        <v>#NAME?</v>
      </c>
    </row>
    <row r="81" spans="1:6" x14ac:dyDescent="0.25">
      <c r="A81" s="29" t="s">
        <v>152</v>
      </c>
      <c r="B81" s="30">
        <f>SUBTOTAL(9,B82:B82)</f>
        <v>429830.35</v>
      </c>
      <c r="C81" s="30">
        <f>SUBTOTAL(9,C82:C82)</f>
        <v>607817</v>
      </c>
      <c r="D81" s="30">
        <f>SUBTOTAL(9,D82:D82)</f>
        <v>859722.62999999989</v>
      </c>
      <c r="E81" s="31">
        <f t="shared" ref="E81:E88" si="2">IF(B81&lt;&gt;0,D81/B81,"-")</f>
        <v>2.0001440801004393</v>
      </c>
      <c r="F81" s="31">
        <f t="shared" ref="F81:F88" si="3">IF(C81&lt;&gt;0,D81/C81,"-")</f>
        <v>1.4144432123484534</v>
      </c>
    </row>
    <row r="82" spans="1:6" x14ac:dyDescent="0.25">
      <c r="A82" s="38" t="s">
        <v>83</v>
      </c>
      <c r="B82" s="39">
        <v>429830.35</v>
      </c>
      <c r="C82" s="39">
        <v>607817</v>
      </c>
      <c r="D82" s="39">
        <v>859722.62999999989</v>
      </c>
      <c r="E82" s="40">
        <f t="shared" si="2"/>
        <v>2.0001440801004393</v>
      </c>
      <c r="F82" s="40">
        <f t="shared" si="3"/>
        <v>1.4144432123484534</v>
      </c>
    </row>
    <row r="83" spans="1:6" x14ac:dyDescent="0.25">
      <c r="A83" s="29" t="s">
        <v>153</v>
      </c>
      <c r="B83" s="30">
        <f>SUBTOTAL(9,B84:B84)</f>
        <v>25762.92</v>
      </c>
      <c r="C83" s="30">
        <f>SUBTOTAL(9,C84:C84)</f>
        <v>19999.96</v>
      </c>
      <c r="D83" s="30">
        <f>SUBTOTAL(9,D84:D84)</f>
        <v>25712.579999999994</v>
      </c>
      <c r="E83" s="31">
        <f t="shared" si="2"/>
        <v>0.99804602894392391</v>
      </c>
      <c r="F83" s="31">
        <f t="shared" si="3"/>
        <v>1.2856315712631423</v>
      </c>
    </row>
    <row r="84" spans="1:6" x14ac:dyDescent="0.25">
      <c r="A84" s="38" t="s">
        <v>84</v>
      </c>
      <c r="B84" s="39">
        <v>25762.92</v>
      </c>
      <c r="C84" s="39">
        <v>19999.96</v>
      </c>
      <c r="D84" s="39">
        <v>25712.579999999994</v>
      </c>
      <c r="E84" s="40">
        <f t="shared" si="2"/>
        <v>0.99804602894392391</v>
      </c>
      <c r="F84" s="40">
        <f t="shared" si="3"/>
        <v>1.2856315712631423</v>
      </c>
    </row>
    <row r="85" spans="1:6" x14ac:dyDescent="0.25">
      <c r="A85" s="29" t="s">
        <v>154</v>
      </c>
      <c r="B85" s="30">
        <f>SUBTOTAL(9,B86:B87)</f>
        <v>463109.01</v>
      </c>
      <c r="C85" s="30">
        <f>SUBTOTAL(9,C86:C87)</f>
        <v>32005</v>
      </c>
      <c r="D85" s="30">
        <f>SUBTOTAL(9,D86:D87)</f>
        <v>2666283.54</v>
      </c>
      <c r="E85" s="31">
        <f t="shared" si="2"/>
        <v>5.7573562215945655</v>
      </c>
      <c r="F85" s="31">
        <f t="shared" si="3"/>
        <v>83.308343696297456</v>
      </c>
    </row>
    <row r="86" spans="1:6" x14ac:dyDescent="0.25">
      <c r="A86" s="38" t="s">
        <v>85</v>
      </c>
      <c r="B86" s="39">
        <v>303786.82</v>
      </c>
      <c r="C86" s="39">
        <v>32005</v>
      </c>
      <c r="D86" s="39">
        <v>2666283.54</v>
      </c>
      <c r="E86" s="40">
        <f t="shared" si="2"/>
        <v>8.7768242875052973</v>
      </c>
      <c r="F86" s="40">
        <f t="shared" si="3"/>
        <v>83.308343696297456</v>
      </c>
    </row>
    <row r="87" spans="1:6" x14ac:dyDescent="0.25">
      <c r="A87" s="38" t="s">
        <v>86</v>
      </c>
      <c r="B87" s="39">
        <v>159322.19</v>
      </c>
      <c r="C87" s="39">
        <v>0</v>
      </c>
      <c r="D87" s="39">
        <v>0</v>
      </c>
      <c r="E87" s="40">
        <f t="shared" si="2"/>
        <v>0</v>
      </c>
      <c r="F87" s="40" t="str">
        <f t="shared" si="3"/>
        <v>-</v>
      </c>
    </row>
    <row r="88" spans="1:6" ht="20.100000000000001" customHeight="1" x14ac:dyDescent="0.25">
      <c r="A88" s="25" t="s">
        <v>31</v>
      </c>
      <c r="B88" s="26">
        <f>IFERROR(SUBTOTAL(9,B82:B87),0)</f>
        <v>918702.28</v>
      </c>
      <c r="C88" s="26">
        <f>IFERROR(SUBTOTAL(9,C82:C87),0)</f>
        <v>659821.96</v>
      </c>
      <c r="D88" s="26">
        <f>IFERROR(SUBTOTAL(9,D82:D87),0)</f>
        <v>3551718.75</v>
      </c>
      <c r="E88" s="27">
        <f t="shared" si="2"/>
        <v>3.8660171279862285</v>
      </c>
      <c r="F88" s="27">
        <f t="shared" si="3"/>
        <v>5.3828441084319172</v>
      </c>
    </row>
    <row r="89" spans="1:6" x14ac:dyDescent="0.25">
      <c r="E89" s="11"/>
      <c r="F89" s="11"/>
    </row>
    <row r="90" spans="1:6" x14ac:dyDescent="0.25">
      <c r="C90" s="24"/>
    </row>
    <row r="95" spans="1:6" s="6" customFormat="1" ht="24.95" customHeight="1" x14ac:dyDescent="0.3">
      <c r="A95" s="58" t="s">
        <v>87</v>
      </c>
      <c r="B95" s="58"/>
      <c r="C95" s="58"/>
      <c r="D95" s="58"/>
      <c r="E95" s="58"/>
      <c r="F95" s="58"/>
    </row>
    <row r="96" spans="1:6" s="7" customFormat="1" ht="24.95" customHeight="1" x14ac:dyDescent="0.25">
      <c r="A96" s="8" t="s">
        <v>32</v>
      </c>
      <c r="B96" s="9"/>
      <c r="C96" s="9"/>
      <c r="D96" s="9"/>
      <c r="E96" s="9"/>
      <c r="F96" s="9"/>
    </row>
    <row r="97" spans="1:6" ht="57.6" customHeight="1" x14ac:dyDescent="0.25">
      <c r="A97" s="10" t="s">
        <v>30</v>
      </c>
      <c r="B97" s="10" t="s">
        <v>6</v>
      </c>
      <c r="C97" s="10" t="s">
        <v>7</v>
      </c>
      <c r="D97" s="10" t="s">
        <v>8</v>
      </c>
      <c r="E97" s="10" t="s">
        <v>9</v>
      </c>
      <c r="F97" s="10" t="s">
        <v>10</v>
      </c>
    </row>
    <row r="98" spans="1:6" s="11" customFormat="1" ht="15.95" customHeight="1" x14ac:dyDescent="0.25">
      <c r="A98" s="12" t="s">
        <v>11</v>
      </c>
      <c r="B98" s="12">
        <f>COLUMN()</f>
        <v>2</v>
      </c>
      <c r="C98" s="12">
        <f>COLUMN()</f>
        <v>3</v>
      </c>
      <c r="D98" s="12">
        <f>COLUMN()</f>
        <v>4</v>
      </c>
      <c r="E98" s="12" t="e">
        <f ca="1">_xlfn.CONCAT(TEXT(COLUMN(),"@")," (",TEXT(D98,"@")," / ",TEXT(B98,"@"),")")</f>
        <v>#NAME?</v>
      </c>
      <c r="F98" s="12" t="e">
        <f ca="1">_xlfn.CONCAT(TEXT(COLUMN(),"@")," (",TEXT(D98,"@")," / ",TEXT(C98,"@"),")")</f>
        <v>#NAME?</v>
      </c>
    </row>
    <row r="99" spans="1:6" x14ac:dyDescent="0.25">
      <c r="A99" s="29" t="s">
        <v>88</v>
      </c>
      <c r="B99" s="30">
        <f>SUBTOTAL(9,B100:B100)</f>
        <v>918702.28</v>
      </c>
      <c r="C99" s="30">
        <f>SUBTOTAL(9,C100:C100)</f>
        <v>659821.96</v>
      </c>
      <c r="D99" s="30">
        <f>SUBTOTAL(9,D100:D100)</f>
        <v>3551718.75</v>
      </c>
      <c r="E99" s="31">
        <f>IF(B99&lt;&gt;0,D99/B99,"-")</f>
        <v>3.8660171279862285</v>
      </c>
      <c r="F99" s="31">
        <f>IF(C99&lt;&gt;0,D99/C99,"-")</f>
        <v>5.3828441084319172</v>
      </c>
    </row>
    <row r="100" spans="1:6" x14ac:dyDescent="0.25">
      <c r="A100" s="38" t="s">
        <v>89</v>
      </c>
      <c r="B100" s="39">
        <v>918702.28</v>
      </c>
      <c r="C100" s="39">
        <v>659821.96</v>
      </c>
      <c r="D100" s="39">
        <v>3551718.75</v>
      </c>
      <c r="E100" s="40">
        <f>IF(B100&lt;&gt;0,D100/B100,"-")</f>
        <v>3.8660171279862285</v>
      </c>
      <c r="F100" s="40">
        <f>IF(C100&lt;&gt;0,D100/C100,"-")</f>
        <v>5.3828441084319172</v>
      </c>
    </row>
    <row r="101" spans="1:6" ht="20.100000000000001" customHeight="1" x14ac:dyDescent="0.25">
      <c r="A101" s="25" t="s">
        <v>31</v>
      </c>
      <c r="B101" s="26">
        <f>IFERROR(SUBTOTAL(9,B100:B100),0)</f>
        <v>918702.28</v>
      </c>
      <c r="C101" s="26">
        <f>IFERROR(SUBTOTAL(9,C100:C100),0)</f>
        <v>659821.96</v>
      </c>
      <c r="D101" s="26">
        <f>IFERROR(SUBTOTAL(9,D100:D100),0)</f>
        <v>3551718.75</v>
      </c>
      <c r="E101" s="27">
        <f>IF(B101&lt;&gt;0,D101/B101,"-")</f>
        <v>3.8660171279862285</v>
      </c>
      <c r="F101" s="27">
        <f>IF(C101&lt;&gt;0,D101/C101,"-")</f>
        <v>5.3828441084319172</v>
      </c>
    </row>
    <row r="102" spans="1:6" x14ac:dyDescent="0.25">
      <c r="A102" s="11"/>
      <c r="B102" s="11"/>
      <c r="C102" s="11"/>
      <c r="D102" s="11"/>
      <c r="E102" s="11"/>
      <c r="F102" s="11"/>
    </row>
    <row r="103" spans="1:6" x14ac:dyDescent="0.25">
      <c r="A103" s="11"/>
      <c r="B103" s="11"/>
      <c r="C103" s="11"/>
      <c r="D103" s="11"/>
      <c r="E103" s="11"/>
      <c r="F103" s="11"/>
    </row>
    <row r="104" spans="1:6" x14ac:dyDescent="0.25">
      <c r="C104" s="24"/>
    </row>
  </sheetData>
  <mergeCells count="5">
    <mergeCell ref="A2:F2"/>
    <mergeCell ref="A3:F3"/>
    <mergeCell ref="A1:F1"/>
    <mergeCell ref="A71:F71"/>
    <mergeCell ref="A95:F95"/>
  </mergeCells>
  <pageMargins left="0.39370078740157499" right="0.39370078740157499" top="0.39370078740157499" bottom="0.511811023622047" header="0" footer="0.31496062992126"/>
  <pageSetup paperSize="9" scale="10" fitToHeight="0" orientation="portrait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zoomScaleNormal="100" workbookViewId="0">
      <pane ySplit="6" topLeftCell="A7" activePane="bottomLeft" state="frozen"/>
      <selection pane="bottomLeft" activeCell="E30" sqref="E30"/>
    </sheetView>
  </sheetViews>
  <sheetFormatPr defaultColWidth="9.140625" defaultRowHeight="15" x14ac:dyDescent="0.25"/>
  <cols>
    <col min="1" max="1" width="73.7109375" style="1" customWidth="1"/>
    <col min="2" max="4" width="19.7109375" style="1" customWidth="1"/>
    <col min="5" max="6" width="15" style="1" customWidth="1"/>
  </cols>
  <sheetData>
    <row r="1" spans="1:6" s="5" customFormat="1" ht="30" customHeight="1" x14ac:dyDescent="0.25">
      <c r="A1" s="58" t="s">
        <v>2</v>
      </c>
      <c r="B1" s="58"/>
      <c r="C1" s="58"/>
      <c r="D1" s="58"/>
      <c r="E1" s="58"/>
      <c r="F1" s="58"/>
    </row>
    <row r="2" spans="1:6" s="5" customFormat="1" ht="30" customHeight="1" x14ac:dyDescent="0.25">
      <c r="A2" s="58" t="s">
        <v>90</v>
      </c>
      <c r="B2" s="58"/>
      <c r="C2" s="58"/>
      <c r="D2" s="58"/>
      <c r="E2" s="58"/>
      <c r="F2" s="58"/>
    </row>
    <row r="3" spans="1:6" s="6" customFormat="1" ht="24.95" customHeight="1" x14ac:dyDescent="0.3">
      <c r="A3" s="58" t="s">
        <v>91</v>
      </c>
      <c r="B3" s="58"/>
      <c r="C3" s="58"/>
      <c r="D3" s="58"/>
      <c r="E3" s="58"/>
      <c r="F3" s="58"/>
    </row>
    <row r="4" spans="1:6" s="7" customFormat="1" ht="24.95" customHeight="1" x14ac:dyDescent="0.25">
      <c r="A4" s="8" t="s">
        <v>92</v>
      </c>
      <c r="B4" s="9"/>
      <c r="C4" s="9"/>
      <c r="D4" s="9"/>
      <c r="E4" s="9"/>
      <c r="F4" s="9"/>
    </row>
    <row r="5" spans="1:6" ht="57.6" customHeight="1" x14ac:dyDescent="0.25">
      <c r="A5" s="10" t="s">
        <v>30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</row>
    <row r="6" spans="1:6" s="11" customFormat="1" ht="15.95" customHeight="1" x14ac:dyDescent="0.25">
      <c r="A6" s="12" t="s">
        <v>11</v>
      </c>
      <c r="B6" s="12">
        <f>COLUMN()</f>
        <v>2</v>
      </c>
      <c r="C6" s="12">
        <v>3</v>
      </c>
      <c r="D6" s="12">
        <f>COLUMN()</f>
        <v>4</v>
      </c>
      <c r="E6" s="12" t="e">
        <f ca="1">_xlfn.CONCAT(TEXT(COLUMN(),"@")," (",TEXT(D6,"@")," / ",TEXT(B6,"@"),")")</f>
        <v>#NAME?</v>
      </c>
      <c r="F6" s="12" t="e">
        <f ca="1">_xlfn.CONCAT(TEXT(COLUMN(),"@")," (",TEXT(D6,"@")," / ",TEXT(C6,"@"),")")</f>
        <v>#NAME?</v>
      </c>
    </row>
    <row r="7" spans="1:6" ht="20.100000000000001" customHeight="1" x14ac:dyDescent="0.25">
      <c r="A7" s="25" t="s">
        <v>31</v>
      </c>
      <c r="B7" s="26">
        <v>1138367.78</v>
      </c>
      <c r="C7" s="26">
        <v>659821.96</v>
      </c>
      <c r="D7" s="26">
        <v>3455509.76</v>
      </c>
      <c r="E7" s="27">
        <f>IF(B7&lt;&gt;0,D7/B7,"-")</f>
        <v>3.0354950488848162</v>
      </c>
      <c r="F7" s="27">
        <f>IF(C7&lt;&gt;0,D7/C7,"-")</f>
        <v>5.2370335779670016</v>
      </c>
    </row>
    <row r="8" spans="1:6" x14ac:dyDescent="0.25">
      <c r="A8" s="11"/>
      <c r="B8" s="11"/>
      <c r="C8" s="11"/>
      <c r="D8" s="11"/>
      <c r="E8" s="11"/>
      <c r="F8" s="11"/>
    </row>
    <row r="9" spans="1:6" x14ac:dyDescent="0.25">
      <c r="A9" s="11"/>
      <c r="B9" s="11"/>
      <c r="C9" s="11"/>
      <c r="D9" s="11"/>
      <c r="E9" s="11"/>
      <c r="F9" s="11"/>
    </row>
    <row r="10" spans="1:6" s="7" customFormat="1" ht="24.95" customHeight="1" x14ac:dyDescent="0.25">
      <c r="A10" s="8" t="s">
        <v>93</v>
      </c>
      <c r="B10" s="9"/>
      <c r="C10" s="9"/>
      <c r="D10" s="9"/>
      <c r="E10" s="9"/>
      <c r="F10" s="9"/>
    </row>
    <row r="11" spans="1:6" ht="57.6" customHeight="1" x14ac:dyDescent="0.25">
      <c r="A11" s="28" t="s">
        <v>30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</row>
    <row r="12" spans="1:6" s="11" customFormat="1" ht="15.95" customHeight="1" x14ac:dyDescent="0.25">
      <c r="A12" s="12" t="s">
        <v>11</v>
      </c>
      <c r="B12" s="12">
        <f>COLUMN()</f>
        <v>2</v>
      </c>
      <c r="C12" s="12">
        <v>3</v>
      </c>
      <c r="D12" s="12">
        <f>COLUMN()</f>
        <v>4</v>
      </c>
      <c r="E12" s="12" t="e">
        <f ca="1">_xlfn.CONCAT(TEXT(COLUMN(),"@")," (",TEXT(D12,"@")," / ",TEXT(B12,"@"),")")</f>
        <v>#NAME?</v>
      </c>
      <c r="F12" s="12" t="e">
        <f ca="1">_xlfn.CONCAT(TEXT(COLUMN(),"@")," (",TEXT(D12,"@")," / ",TEXT(C12,"@"),")")</f>
        <v>#NAME?</v>
      </c>
    </row>
    <row r="13" spans="1:6" ht="20.100000000000001" customHeight="1" x14ac:dyDescent="0.25">
      <c r="A13" s="25" t="s">
        <v>31</v>
      </c>
      <c r="B13" s="26">
        <v>918702.28</v>
      </c>
      <c r="C13" s="26">
        <v>659821.96</v>
      </c>
      <c r="D13" s="26">
        <v>3551718.75</v>
      </c>
      <c r="E13" s="27">
        <f>IF(B13&lt;&gt;0,D13/B13,"-")</f>
        <v>3.8660171279862285</v>
      </c>
      <c r="F13" s="27">
        <f>IF(C13&lt;&gt;0,D13/C13,"-")</f>
        <v>5.3828441084319172</v>
      </c>
    </row>
    <row r="14" spans="1:6" x14ac:dyDescent="0.25">
      <c r="E14" s="11"/>
      <c r="F14" s="11"/>
    </row>
    <row r="15" spans="1:6" x14ac:dyDescent="0.25">
      <c r="C15" s="24"/>
    </row>
    <row r="20" spans="1:6" s="6" customFormat="1" ht="24.95" customHeight="1" x14ac:dyDescent="0.3">
      <c r="A20" s="58" t="s">
        <v>94</v>
      </c>
      <c r="B20" s="58"/>
      <c r="C20" s="58"/>
      <c r="D20" s="58"/>
      <c r="E20" s="58"/>
      <c r="F20" s="58"/>
    </row>
    <row r="21" spans="1:6" s="7" customFormat="1" ht="24.95" customHeight="1" x14ac:dyDescent="0.25">
      <c r="A21" s="8" t="s">
        <v>92</v>
      </c>
      <c r="B21" s="9"/>
      <c r="C21" s="9"/>
      <c r="D21" s="9"/>
      <c r="E21" s="9"/>
      <c r="F21" s="9"/>
    </row>
    <row r="22" spans="1:6" ht="57.6" customHeight="1" x14ac:dyDescent="0.25">
      <c r="A22" s="10" t="s">
        <v>30</v>
      </c>
      <c r="B22" s="10" t="s">
        <v>6</v>
      </c>
      <c r="C22" s="10" t="s">
        <v>7</v>
      </c>
      <c r="D22" s="10" t="s">
        <v>8</v>
      </c>
      <c r="E22" s="10" t="s">
        <v>9</v>
      </c>
      <c r="F22" s="10" t="s">
        <v>10</v>
      </c>
    </row>
    <row r="23" spans="1:6" s="11" customFormat="1" ht="15.95" customHeight="1" x14ac:dyDescent="0.25">
      <c r="A23" s="12" t="s">
        <v>11</v>
      </c>
      <c r="B23" s="12">
        <f>COLUMN()</f>
        <v>2</v>
      </c>
      <c r="C23" s="12">
        <f>COLUMN()</f>
        <v>3</v>
      </c>
      <c r="D23" s="12">
        <f>COLUMN()</f>
        <v>4</v>
      </c>
      <c r="E23" s="12" t="e">
        <f ca="1">_xlfn.CONCAT(TEXT(COLUMN(),"@")," (",TEXT(D23,"@")," / ",TEXT(B23,"@"),")")</f>
        <v>#NAME?</v>
      </c>
      <c r="F23" s="12" t="e">
        <f ca="1">_xlfn.CONCAT(TEXT(COLUMN(),"@")," (",TEXT(D23,"@")," / ",TEXT(C23,"@"),")")</f>
        <v>#NAME?</v>
      </c>
    </row>
    <row r="24" spans="1:6" ht="20.100000000000001" customHeight="1" x14ac:dyDescent="0.25">
      <c r="A24" s="25" t="s">
        <v>31</v>
      </c>
      <c r="B24" s="26">
        <v>1138367.78</v>
      </c>
      <c r="C24" s="26">
        <v>659821.96</v>
      </c>
      <c r="D24" s="26">
        <v>3455509.76</v>
      </c>
      <c r="E24" s="27">
        <f>IF(B24&lt;&gt;0,D24/B24,"-")</f>
        <v>3.0354950488848162</v>
      </c>
      <c r="F24" s="27">
        <f>IF(C24&lt;&gt;0,D24/C24,"-")</f>
        <v>5.2370335779670016</v>
      </c>
    </row>
    <row r="25" spans="1:6" x14ac:dyDescent="0.25">
      <c r="A25" s="11"/>
      <c r="B25" s="11"/>
      <c r="C25" s="11"/>
      <c r="D25" s="11"/>
      <c r="E25" s="11"/>
      <c r="F25" s="11"/>
    </row>
    <row r="26" spans="1:6" x14ac:dyDescent="0.25">
      <c r="A26" s="11"/>
      <c r="B26" s="11"/>
      <c r="C26" s="11"/>
      <c r="D26" s="11"/>
      <c r="E26" s="11"/>
      <c r="F26" s="11"/>
    </row>
    <row r="27" spans="1:6" s="7" customFormat="1" ht="24.95" customHeight="1" x14ac:dyDescent="0.25">
      <c r="A27" s="8" t="s">
        <v>93</v>
      </c>
      <c r="B27" s="9"/>
      <c r="C27" s="9"/>
      <c r="D27" s="9"/>
      <c r="E27" s="9"/>
      <c r="F27" s="9"/>
    </row>
    <row r="28" spans="1:6" ht="57.6" customHeight="1" x14ac:dyDescent="0.25">
      <c r="A28" s="28" t="s">
        <v>30</v>
      </c>
      <c r="B28" s="10" t="s">
        <v>6</v>
      </c>
      <c r="C28" s="10" t="s">
        <v>7</v>
      </c>
      <c r="D28" s="10" t="s">
        <v>8</v>
      </c>
      <c r="E28" s="10" t="s">
        <v>9</v>
      </c>
      <c r="F28" s="10" t="s">
        <v>10</v>
      </c>
    </row>
    <row r="29" spans="1:6" s="11" customFormat="1" ht="15.95" customHeight="1" x14ac:dyDescent="0.25">
      <c r="A29" s="12" t="s">
        <v>11</v>
      </c>
      <c r="B29" s="12">
        <f>COLUMN()</f>
        <v>2</v>
      </c>
      <c r="C29" s="12">
        <f>COLUMN()</f>
        <v>3</v>
      </c>
      <c r="D29" s="12">
        <f>COLUMN()</f>
        <v>4</v>
      </c>
      <c r="E29" s="12" t="e">
        <f ca="1">_xlfn.CONCAT(TEXT(COLUMN(),"@")," (",TEXT(D29,"@")," / ",TEXT(B29,"@"),")")</f>
        <v>#NAME?</v>
      </c>
      <c r="F29" s="12" t="e">
        <f ca="1">_xlfn.CONCAT(TEXT(COLUMN(),"@")," (",TEXT(D29,"@")," / ",TEXT(C29,"@"),")")</f>
        <v>#NAME?</v>
      </c>
    </row>
    <row r="30" spans="1:6" ht="20.100000000000001" customHeight="1" x14ac:dyDescent="0.25">
      <c r="A30" s="25" t="s">
        <v>31</v>
      </c>
      <c r="B30" s="26">
        <v>918702.28</v>
      </c>
      <c r="C30" s="26">
        <v>659821.96</v>
      </c>
      <c r="D30" s="26">
        <v>3551718.75</v>
      </c>
      <c r="E30" s="27">
        <f>IF(B30&lt;&gt;0,D30/B30,"-")</f>
        <v>3.8660171279862285</v>
      </c>
      <c r="F30" s="27">
        <f>IF(C30&lt;&gt;0,D30/C30,"-")</f>
        <v>5.3828441084319172</v>
      </c>
    </row>
    <row r="31" spans="1:6" x14ac:dyDescent="0.25">
      <c r="E31" s="11"/>
      <c r="F31" s="11"/>
    </row>
    <row r="32" spans="1:6" x14ac:dyDescent="0.25">
      <c r="C32" s="24"/>
    </row>
  </sheetData>
  <mergeCells count="4">
    <mergeCell ref="A2:F2"/>
    <mergeCell ref="A3:F3"/>
    <mergeCell ref="A1:F1"/>
    <mergeCell ref="A20:F20"/>
  </mergeCells>
  <pageMargins left="0.39370078740157499" right="0.39370078740157499" top="0.39370078740157499" bottom="0.511811023622047" header="0" footer="0.31496062992126"/>
  <pageSetup paperSize="9" scale="10" fitToHeight="0" orientation="portrait" r:id="rId1"/>
  <headerFoot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7"/>
  <sheetViews>
    <sheetView zoomScaleNormal="100" workbookViewId="0">
      <pane ySplit="5" topLeftCell="A6" activePane="bottomLeft" state="frozen"/>
      <selection pane="bottomLeft" activeCell="D6" sqref="D6"/>
    </sheetView>
  </sheetViews>
  <sheetFormatPr defaultColWidth="9.140625" defaultRowHeight="15" x14ac:dyDescent="0.25"/>
  <cols>
    <col min="1" max="1" width="73.7109375" style="1" customWidth="1"/>
    <col min="2" max="3" width="19.7109375" style="1" customWidth="1"/>
    <col min="4" max="4" width="15" style="1" customWidth="1"/>
  </cols>
  <sheetData>
    <row r="1" spans="1:4" s="5" customFormat="1" ht="30" customHeight="1" x14ac:dyDescent="0.25">
      <c r="A1" s="58" t="s">
        <v>95</v>
      </c>
      <c r="B1" s="58"/>
      <c r="C1" s="58"/>
      <c r="D1" s="58"/>
    </row>
    <row r="2" spans="1:4" s="6" customFormat="1" ht="24.95" customHeight="1" x14ac:dyDescent="0.3">
      <c r="A2" s="58" t="s">
        <v>96</v>
      </c>
      <c r="B2" s="58"/>
      <c r="C2" s="58"/>
      <c r="D2" s="58"/>
    </row>
    <row r="3" spans="1:4" s="7" customFormat="1" ht="24.95" customHeight="1" x14ac:dyDescent="0.25">
      <c r="A3" s="8" t="s">
        <v>97</v>
      </c>
      <c r="B3" s="9"/>
      <c r="C3" s="9"/>
      <c r="D3" s="9"/>
    </row>
    <row r="4" spans="1:4" ht="57.6" customHeight="1" x14ac:dyDescent="0.25">
      <c r="A4" s="28" t="s">
        <v>30</v>
      </c>
      <c r="B4" s="10" t="s">
        <v>7</v>
      </c>
      <c r="C4" s="10" t="s">
        <v>8</v>
      </c>
      <c r="D4" s="10" t="s">
        <v>10</v>
      </c>
    </row>
    <row r="5" spans="1:4" s="11" customFormat="1" ht="15.95" customHeight="1" x14ac:dyDescent="0.25">
      <c r="A5" s="12" t="s">
        <v>11</v>
      </c>
      <c r="B5" s="12">
        <v>2</v>
      </c>
      <c r="C5" s="12">
        <f>COLUMN()</f>
        <v>3</v>
      </c>
      <c r="D5" s="12" t="e">
        <f ca="1">_xlfn.CONCAT(TEXT(COLUMN(),"@")," (",TEXT(C5,"@")," / ",TEXT(B5,"@"),")")</f>
        <v>#NAME?</v>
      </c>
    </row>
    <row r="6" spans="1:4" x14ac:dyDescent="0.25">
      <c r="A6" s="29" t="s">
        <v>88</v>
      </c>
      <c r="B6" s="30">
        <v>659821.96</v>
      </c>
      <c r="C6" s="30">
        <f>SUBTOTAL(9,C17:C105)</f>
        <v>3551718.7499999995</v>
      </c>
      <c r="D6" s="31">
        <v>5.3827999999999996</v>
      </c>
    </row>
    <row r="7" spans="1:4" x14ac:dyDescent="0.25">
      <c r="A7" s="32" t="s">
        <v>89</v>
      </c>
      <c r="B7" s="33">
        <v>659821.96</v>
      </c>
      <c r="C7" s="33">
        <f>SUBTOTAL(9,C17:C105)</f>
        <v>3551718.7499999995</v>
      </c>
      <c r="D7" s="34">
        <v>5.3827999999999996</v>
      </c>
    </row>
    <row r="8" spans="1:4" x14ac:dyDescent="0.25">
      <c r="A8" s="41" t="s">
        <v>98</v>
      </c>
      <c r="B8" s="42"/>
      <c r="C8" s="42"/>
      <c r="D8" s="42"/>
    </row>
    <row r="9" spans="1:4" x14ac:dyDescent="0.25">
      <c r="A9" s="43" t="s">
        <v>99</v>
      </c>
      <c r="B9" s="56">
        <v>607817</v>
      </c>
      <c r="C9" s="45" t="s">
        <v>100</v>
      </c>
      <c r="D9" s="46">
        <v>0</v>
      </c>
    </row>
    <row r="10" spans="1:4" x14ac:dyDescent="0.25">
      <c r="A10" s="43" t="s">
        <v>101</v>
      </c>
      <c r="B10" s="57">
        <v>19999.96</v>
      </c>
      <c r="C10" s="45" t="s">
        <v>102</v>
      </c>
      <c r="D10" s="46">
        <v>0</v>
      </c>
    </row>
    <row r="11" spans="1:4" x14ac:dyDescent="0.25">
      <c r="A11" s="43" t="s">
        <v>103</v>
      </c>
      <c r="B11" s="57">
        <v>32005</v>
      </c>
      <c r="C11" s="45" t="s">
        <v>104</v>
      </c>
      <c r="D11" s="46">
        <v>0</v>
      </c>
    </row>
    <row r="12" spans="1:4" x14ac:dyDescent="0.25">
      <c r="A12" s="43" t="s">
        <v>105</v>
      </c>
      <c r="B12" s="44" t="s">
        <v>106</v>
      </c>
      <c r="C12" s="45" t="s">
        <v>106</v>
      </c>
      <c r="D12" s="46" t="str">
        <f>IFERROR(C12/B12,"-")</f>
        <v>-</v>
      </c>
    </row>
    <row r="13" spans="1:4" x14ac:dyDescent="0.25">
      <c r="A13" s="35" t="s">
        <v>107</v>
      </c>
      <c r="B13" s="36">
        <v>659821.96</v>
      </c>
      <c r="C13" s="36">
        <f>SUBTOTAL(9,C17:C105)</f>
        <v>3551718.7499999995</v>
      </c>
      <c r="D13" s="37">
        <v>0</v>
      </c>
    </row>
    <row r="14" spans="1:4" x14ac:dyDescent="0.25">
      <c r="A14" s="47" t="s">
        <v>108</v>
      </c>
      <c r="B14" s="48">
        <v>659821.96</v>
      </c>
      <c r="C14" s="48">
        <f>SUBTOTAL(9,C17:C105)</f>
        <v>3551718.7499999995</v>
      </c>
      <c r="D14" s="49">
        <v>0</v>
      </c>
    </row>
    <row r="15" spans="1:4" x14ac:dyDescent="0.25">
      <c r="A15" s="50" t="s">
        <v>109</v>
      </c>
      <c r="B15" s="51">
        <v>607817</v>
      </c>
      <c r="C15" s="51">
        <f>SUBTOTAL(9,C17:C40)</f>
        <v>859722.62999999989</v>
      </c>
      <c r="D15" s="52">
        <v>0</v>
      </c>
    </row>
    <row r="16" spans="1:4" x14ac:dyDescent="0.25">
      <c r="A16" s="53" t="s">
        <v>110</v>
      </c>
      <c r="B16" s="54">
        <v>437360</v>
      </c>
      <c r="C16" s="54">
        <f>SUBTOTAL(9,C17:C20)</f>
        <v>550943.39999999991</v>
      </c>
      <c r="D16" s="55">
        <v>0</v>
      </c>
    </row>
    <row r="17" spans="1:4" x14ac:dyDescent="0.25">
      <c r="A17" s="38" t="s">
        <v>111</v>
      </c>
      <c r="B17" s="39">
        <v>355000</v>
      </c>
      <c r="C17" s="39">
        <v>452704.73</v>
      </c>
      <c r="D17" s="40"/>
    </row>
    <row r="18" spans="1:4" x14ac:dyDescent="0.25">
      <c r="A18" s="38" t="s">
        <v>112</v>
      </c>
      <c r="B18" s="39">
        <v>1460</v>
      </c>
      <c r="C18" s="39">
        <v>105.1</v>
      </c>
      <c r="D18" s="40"/>
    </row>
    <row r="19" spans="1:4" x14ac:dyDescent="0.25">
      <c r="A19" s="38" t="s">
        <v>113</v>
      </c>
      <c r="B19" s="39">
        <v>20900</v>
      </c>
      <c r="C19" s="39">
        <v>23420.04</v>
      </c>
      <c r="D19" s="40"/>
    </row>
    <row r="20" spans="1:4" x14ac:dyDescent="0.25">
      <c r="A20" s="38" t="s">
        <v>114</v>
      </c>
      <c r="B20" s="39">
        <v>60000</v>
      </c>
      <c r="C20" s="39">
        <v>74713.53</v>
      </c>
      <c r="D20" s="40"/>
    </row>
    <row r="21" spans="1:4" x14ac:dyDescent="0.25">
      <c r="A21" s="53" t="s">
        <v>115</v>
      </c>
      <c r="B21" s="54">
        <v>166183</v>
      </c>
      <c r="C21" s="54">
        <f>SUBTOTAL(9,C22:C36)</f>
        <v>304524.25999999995</v>
      </c>
      <c r="D21" s="55">
        <v>0</v>
      </c>
    </row>
    <row r="22" spans="1:4" x14ac:dyDescent="0.25">
      <c r="A22" s="38" t="s">
        <v>116</v>
      </c>
      <c r="B22" s="39">
        <v>2655</v>
      </c>
      <c r="C22" s="39">
        <v>2654.38</v>
      </c>
      <c r="D22" s="40"/>
    </row>
    <row r="23" spans="1:4" x14ac:dyDescent="0.25">
      <c r="A23" s="38" t="s">
        <v>117</v>
      </c>
      <c r="B23" s="39">
        <v>16500</v>
      </c>
      <c r="C23" s="39">
        <v>18934.900000000001</v>
      </c>
      <c r="D23" s="40"/>
    </row>
    <row r="24" spans="1:4" x14ac:dyDescent="0.25">
      <c r="A24" s="38" t="s">
        <v>118</v>
      </c>
      <c r="B24" s="39">
        <v>1328</v>
      </c>
      <c r="C24" s="39">
        <v>1328</v>
      </c>
      <c r="D24" s="40"/>
    </row>
    <row r="25" spans="1:4" x14ac:dyDescent="0.25">
      <c r="A25" s="38" t="s">
        <v>119</v>
      </c>
      <c r="B25" s="39">
        <v>12898</v>
      </c>
      <c r="C25" s="39">
        <v>13749.3</v>
      </c>
      <c r="D25" s="40"/>
    </row>
    <row r="26" spans="1:4" x14ac:dyDescent="0.25">
      <c r="A26" s="38" t="s">
        <v>120</v>
      </c>
      <c r="B26" s="39">
        <v>31854</v>
      </c>
      <c r="C26" s="39">
        <v>18151.91</v>
      </c>
      <c r="D26" s="40"/>
    </row>
    <row r="27" spans="1:4" x14ac:dyDescent="0.25">
      <c r="A27" s="38" t="s">
        <v>121</v>
      </c>
      <c r="B27" s="39">
        <v>5443</v>
      </c>
      <c r="C27" s="39">
        <v>5418.75</v>
      </c>
      <c r="D27" s="40"/>
    </row>
    <row r="28" spans="1:4" x14ac:dyDescent="0.25">
      <c r="A28" s="38" t="s">
        <v>122</v>
      </c>
      <c r="B28" s="39">
        <v>29973</v>
      </c>
      <c r="C28" s="39">
        <v>170235.06</v>
      </c>
      <c r="D28" s="40"/>
    </row>
    <row r="29" spans="1:4" x14ac:dyDescent="0.25">
      <c r="A29" s="38" t="s">
        <v>123</v>
      </c>
      <c r="B29" s="39">
        <v>399</v>
      </c>
      <c r="C29" s="39">
        <v>399</v>
      </c>
      <c r="D29" s="40"/>
    </row>
    <row r="30" spans="1:4" x14ac:dyDescent="0.25">
      <c r="A30" s="38" t="s">
        <v>124</v>
      </c>
      <c r="B30" s="39">
        <v>4845</v>
      </c>
      <c r="C30" s="39">
        <v>3502.55</v>
      </c>
      <c r="D30" s="40"/>
    </row>
    <row r="31" spans="1:4" x14ac:dyDescent="0.25">
      <c r="A31" s="38" t="s">
        <v>125</v>
      </c>
      <c r="B31" s="39">
        <v>41580</v>
      </c>
      <c r="C31" s="39">
        <v>53446.36</v>
      </c>
      <c r="D31" s="40"/>
    </row>
    <row r="32" spans="1:4" x14ac:dyDescent="0.25">
      <c r="A32" s="38" t="s">
        <v>126</v>
      </c>
      <c r="B32" s="39">
        <v>0</v>
      </c>
      <c r="C32" s="39">
        <v>0</v>
      </c>
      <c r="D32" s="40"/>
    </row>
    <row r="33" spans="1:4" x14ac:dyDescent="0.25">
      <c r="A33" s="38" t="s">
        <v>127</v>
      </c>
      <c r="B33" s="39">
        <v>0</v>
      </c>
      <c r="C33" s="39">
        <v>265.98</v>
      </c>
      <c r="D33" s="40"/>
    </row>
    <row r="34" spans="1:4" x14ac:dyDescent="0.25">
      <c r="A34" s="38" t="s">
        <v>128</v>
      </c>
      <c r="B34" s="39">
        <v>4380</v>
      </c>
      <c r="C34" s="39">
        <v>4376.07</v>
      </c>
      <c r="D34" s="40"/>
    </row>
    <row r="35" spans="1:4" x14ac:dyDescent="0.25">
      <c r="A35" s="38" t="s">
        <v>129</v>
      </c>
      <c r="B35" s="39">
        <v>13000</v>
      </c>
      <c r="C35" s="39">
        <v>10734</v>
      </c>
      <c r="D35" s="40"/>
    </row>
    <row r="36" spans="1:4" x14ac:dyDescent="0.25">
      <c r="A36" s="38" t="s">
        <v>130</v>
      </c>
      <c r="B36" s="39">
        <v>1328</v>
      </c>
      <c r="C36" s="39">
        <v>1328</v>
      </c>
      <c r="D36" s="40"/>
    </row>
    <row r="37" spans="1:4" x14ac:dyDescent="0.25">
      <c r="A37" s="53" t="s">
        <v>131</v>
      </c>
      <c r="B37" s="54">
        <v>996</v>
      </c>
      <c r="C37" s="54">
        <f>SUBTOTAL(9,C38:C38)</f>
        <v>996</v>
      </c>
      <c r="D37" s="55">
        <v>0</v>
      </c>
    </row>
    <row r="38" spans="1:4" x14ac:dyDescent="0.25">
      <c r="A38" s="38" t="s">
        <v>132</v>
      </c>
      <c r="B38" s="39">
        <v>996</v>
      </c>
      <c r="C38" s="39">
        <v>996</v>
      </c>
      <c r="D38" s="40"/>
    </row>
    <row r="39" spans="1:4" x14ac:dyDescent="0.25">
      <c r="A39" s="53" t="s">
        <v>133</v>
      </c>
      <c r="B39" s="54">
        <v>3278</v>
      </c>
      <c r="C39" s="54">
        <f>SUBTOTAL(9,C40:C40)</f>
        <v>3258.97</v>
      </c>
      <c r="D39" s="55">
        <v>0</v>
      </c>
    </row>
    <row r="40" spans="1:4" x14ac:dyDescent="0.25">
      <c r="A40" s="38" t="s">
        <v>134</v>
      </c>
      <c r="B40" s="39">
        <v>3278</v>
      </c>
      <c r="C40" s="39">
        <v>3258.97</v>
      </c>
      <c r="D40" s="40">
        <v>0</v>
      </c>
    </row>
    <row r="41" spans="1:4" x14ac:dyDescent="0.25">
      <c r="A41" s="50" t="s">
        <v>135</v>
      </c>
      <c r="B41" s="51">
        <v>19999.96</v>
      </c>
      <c r="C41" s="51">
        <f>SUBTOTAL(9,C43:C76)</f>
        <v>25712.579999999994</v>
      </c>
      <c r="D41" s="52">
        <v>0</v>
      </c>
    </row>
    <row r="42" spans="1:4" x14ac:dyDescent="0.25">
      <c r="A42" s="53" t="s">
        <v>110</v>
      </c>
      <c r="B42" s="54">
        <v>645.16</v>
      </c>
      <c r="C42" s="54">
        <f>SUBTOTAL(9,C43:C43)</f>
        <v>8999.2099999999991</v>
      </c>
      <c r="D42" s="55">
        <v>0</v>
      </c>
    </row>
    <row r="43" spans="1:4" x14ac:dyDescent="0.25">
      <c r="A43" s="38" t="s">
        <v>113</v>
      </c>
      <c r="B43" s="39">
        <v>645.16</v>
      </c>
      <c r="C43" s="39">
        <v>8999.2099999999991</v>
      </c>
      <c r="D43" s="40"/>
    </row>
    <row r="44" spans="1:4" x14ac:dyDescent="0.25">
      <c r="A44" s="53" t="s">
        <v>115</v>
      </c>
      <c r="B44" s="54">
        <v>14838.68</v>
      </c>
      <c r="C44" s="54">
        <f>SUBTOTAL(9,C45:C67)</f>
        <v>16712.89</v>
      </c>
      <c r="D44" s="55">
        <v>0</v>
      </c>
    </row>
    <row r="45" spans="1:4" x14ac:dyDescent="0.25">
      <c r="A45" s="38" t="s">
        <v>116</v>
      </c>
      <c r="B45" s="39">
        <v>645.16</v>
      </c>
      <c r="C45" s="39">
        <v>1575.84</v>
      </c>
      <c r="D45" s="40"/>
    </row>
    <row r="46" spans="1:4" x14ac:dyDescent="0.25">
      <c r="A46" s="38" t="s">
        <v>117</v>
      </c>
      <c r="B46" s="39">
        <v>645.16</v>
      </c>
      <c r="C46" s="39">
        <v>0</v>
      </c>
      <c r="D46" s="40"/>
    </row>
    <row r="47" spans="1:4" x14ac:dyDescent="0.25">
      <c r="A47" s="38" t="s">
        <v>118</v>
      </c>
      <c r="B47" s="39">
        <v>645.16</v>
      </c>
      <c r="C47" s="39">
        <v>163.80000000000001</v>
      </c>
      <c r="D47" s="40"/>
    </row>
    <row r="48" spans="1:4" x14ac:dyDescent="0.25">
      <c r="A48" s="38" t="s">
        <v>136</v>
      </c>
      <c r="B48" s="39">
        <v>645.16</v>
      </c>
      <c r="C48" s="39">
        <v>0</v>
      </c>
      <c r="D48" s="40"/>
    </row>
    <row r="49" spans="1:4" x14ac:dyDescent="0.25">
      <c r="A49" s="38" t="s">
        <v>119</v>
      </c>
      <c r="B49" s="39">
        <v>645.16</v>
      </c>
      <c r="C49" s="39">
        <v>2385.96</v>
      </c>
      <c r="D49" s="40"/>
    </row>
    <row r="50" spans="1:4" x14ac:dyDescent="0.25">
      <c r="A50" s="38" t="s">
        <v>120</v>
      </c>
      <c r="B50" s="39">
        <v>645.16</v>
      </c>
      <c r="C50" s="39">
        <v>287.08</v>
      </c>
      <c r="D50" s="40"/>
    </row>
    <row r="51" spans="1:4" x14ac:dyDescent="0.25">
      <c r="A51" s="38" t="s">
        <v>137</v>
      </c>
      <c r="B51" s="39">
        <v>645.16</v>
      </c>
      <c r="C51" s="39">
        <v>186.76</v>
      </c>
      <c r="D51" s="40"/>
    </row>
    <row r="52" spans="1:4" x14ac:dyDescent="0.25">
      <c r="A52" s="38" t="s">
        <v>138</v>
      </c>
      <c r="B52" s="39">
        <v>645.16</v>
      </c>
      <c r="C52" s="39">
        <v>973</v>
      </c>
      <c r="D52" s="40"/>
    </row>
    <row r="53" spans="1:4" x14ac:dyDescent="0.25">
      <c r="A53" s="38" t="s">
        <v>139</v>
      </c>
      <c r="B53" s="39">
        <v>645.16</v>
      </c>
      <c r="C53" s="39">
        <v>2341.41</v>
      </c>
      <c r="D53" s="40"/>
    </row>
    <row r="54" spans="1:4" x14ac:dyDescent="0.25">
      <c r="A54" s="38" t="s">
        <v>121</v>
      </c>
      <c r="B54" s="39">
        <v>645.16</v>
      </c>
      <c r="C54" s="39">
        <v>68.680000000000007</v>
      </c>
      <c r="D54" s="40"/>
    </row>
    <row r="55" spans="1:4" x14ac:dyDescent="0.25">
      <c r="A55" s="38" t="s">
        <v>122</v>
      </c>
      <c r="B55" s="39">
        <v>645.16</v>
      </c>
      <c r="C55" s="39">
        <v>2481.64</v>
      </c>
      <c r="D55" s="40"/>
    </row>
    <row r="56" spans="1:4" x14ac:dyDescent="0.25">
      <c r="A56" s="38" t="s">
        <v>123</v>
      </c>
      <c r="B56" s="39">
        <v>645.16</v>
      </c>
      <c r="C56" s="39">
        <v>473.64</v>
      </c>
      <c r="D56" s="40"/>
    </row>
    <row r="57" spans="1:4" x14ac:dyDescent="0.25">
      <c r="A57" s="38" t="s">
        <v>124</v>
      </c>
      <c r="B57" s="39">
        <v>645.16</v>
      </c>
      <c r="C57" s="39">
        <v>0</v>
      </c>
      <c r="D57" s="40"/>
    </row>
    <row r="58" spans="1:4" x14ac:dyDescent="0.25">
      <c r="A58" s="38" t="s">
        <v>125</v>
      </c>
      <c r="B58" s="39">
        <v>645.16</v>
      </c>
      <c r="C58" s="39">
        <v>500</v>
      </c>
      <c r="D58" s="40"/>
    </row>
    <row r="59" spans="1:4" x14ac:dyDescent="0.25">
      <c r="A59" s="38" t="s">
        <v>126</v>
      </c>
      <c r="B59" s="39">
        <v>645.16</v>
      </c>
      <c r="C59" s="39">
        <v>0</v>
      </c>
      <c r="D59" s="40"/>
    </row>
    <row r="60" spans="1:4" x14ac:dyDescent="0.25">
      <c r="A60" s="38" t="s">
        <v>127</v>
      </c>
      <c r="B60" s="39">
        <v>645.16</v>
      </c>
      <c r="C60" s="39">
        <v>0</v>
      </c>
      <c r="D60" s="40"/>
    </row>
    <row r="61" spans="1:4" x14ac:dyDescent="0.25">
      <c r="A61" s="38" t="s">
        <v>128</v>
      </c>
      <c r="B61" s="39">
        <v>645.16</v>
      </c>
      <c r="C61" s="39">
        <v>0</v>
      </c>
      <c r="D61" s="40"/>
    </row>
    <row r="62" spans="1:4" x14ac:dyDescent="0.25">
      <c r="A62" s="38" t="s">
        <v>129</v>
      </c>
      <c r="B62" s="39">
        <v>645.16</v>
      </c>
      <c r="C62" s="39">
        <v>3122.85</v>
      </c>
      <c r="D62" s="40"/>
    </row>
    <row r="63" spans="1:4" x14ac:dyDescent="0.25">
      <c r="A63" s="38" t="s">
        <v>130</v>
      </c>
      <c r="B63" s="39">
        <v>645.16</v>
      </c>
      <c r="C63" s="39">
        <v>260.39999999999998</v>
      </c>
      <c r="D63" s="40"/>
    </row>
    <row r="64" spans="1:4" x14ac:dyDescent="0.25">
      <c r="A64" s="38" t="s">
        <v>140</v>
      </c>
      <c r="B64" s="39">
        <v>645.16</v>
      </c>
      <c r="C64" s="39">
        <v>1658.19</v>
      </c>
      <c r="D64" s="40"/>
    </row>
    <row r="65" spans="1:4" x14ac:dyDescent="0.25">
      <c r="A65" s="38" t="s">
        <v>141</v>
      </c>
      <c r="B65" s="39">
        <v>645.16</v>
      </c>
      <c r="C65" s="39">
        <v>0</v>
      </c>
      <c r="D65" s="40"/>
    </row>
    <row r="66" spans="1:4" x14ac:dyDescent="0.25">
      <c r="A66" s="38" t="s">
        <v>142</v>
      </c>
      <c r="B66" s="39">
        <v>645.16</v>
      </c>
      <c r="C66" s="39">
        <v>233.64</v>
      </c>
      <c r="D66" s="40"/>
    </row>
    <row r="67" spans="1:4" x14ac:dyDescent="0.25">
      <c r="A67" s="38" t="s">
        <v>143</v>
      </c>
      <c r="B67" s="39">
        <v>645.16</v>
      </c>
      <c r="C67" s="39">
        <v>0</v>
      </c>
      <c r="D67" s="40"/>
    </row>
    <row r="68" spans="1:4" x14ac:dyDescent="0.25">
      <c r="A68" s="53" t="s">
        <v>131</v>
      </c>
      <c r="B68" s="54">
        <v>1290.32</v>
      </c>
      <c r="C68" s="54">
        <f>SUBTOTAL(9,C69:C70)</f>
        <v>0.48</v>
      </c>
      <c r="D68" s="55">
        <v>0</v>
      </c>
    </row>
    <row r="69" spans="1:4" x14ac:dyDescent="0.25">
      <c r="A69" s="38" t="s">
        <v>132</v>
      </c>
      <c r="B69" s="39">
        <v>645.16</v>
      </c>
      <c r="C69" s="39">
        <v>0.48</v>
      </c>
      <c r="D69" s="40"/>
    </row>
    <row r="70" spans="1:4" x14ac:dyDescent="0.25">
      <c r="A70" s="38" t="s">
        <v>144</v>
      </c>
      <c r="B70" s="39">
        <v>645.16</v>
      </c>
      <c r="C70" s="39">
        <v>0</v>
      </c>
      <c r="D70" s="40"/>
    </row>
    <row r="71" spans="1:4" x14ac:dyDescent="0.25">
      <c r="A71" s="53" t="s">
        <v>133</v>
      </c>
      <c r="B71" s="54">
        <v>3225.8</v>
      </c>
      <c r="C71" s="54">
        <f>SUBTOTAL(9,C72:C76)</f>
        <v>0</v>
      </c>
      <c r="D71" s="55">
        <f>IF(B71&lt;&gt;0,C71/B71,"-")</f>
        <v>0</v>
      </c>
    </row>
    <row r="72" spans="1:4" x14ac:dyDescent="0.25">
      <c r="A72" s="38" t="s">
        <v>134</v>
      </c>
      <c r="B72" s="39">
        <v>645.16</v>
      </c>
      <c r="C72" s="39">
        <v>0</v>
      </c>
      <c r="D72" s="40"/>
    </row>
    <row r="73" spans="1:4" x14ac:dyDescent="0.25">
      <c r="A73" s="38" t="s">
        <v>145</v>
      </c>
      <c r="B73" s="39">
        <v>645.16</v>
      </c>
      <c r="C73" s="39">
        <v>0</v>
      </c>
      <c r="D73" s="40"/>
    </row>
    <row r="74" spans="1:4" x14ac:dyDescent="0.25">
      <c r="A74" s="38" t="s">
        <v>146</v>
      </c>
      <c r="B74" s="39">
        <v>645.16</v>
      </c>
      <c r="C74" s="39">
        <v>0</v>
      </c>
      <c r="D74" s="40"/>
    </row>
    <row r="75" spans="1:4" x14ac:dyDescent="0.25">
      <c r="A75" s="38" t="s">
        <v>147</v>
      </c>
      <c r="B75" s="39">
        <v>645.16</v>
      </c>
      <c r="C75" s="39">
        <v>0</v>
      </c>
      <c r="D75" s="40"/>
    </row>
    <row r="76" spans="1:4" x14ac:dyDescent="0.25">
      <c r="A76" s="38" t="s">
        <v>148</v>
      </c>
      <c r="B76" s="39">
        <v>645.16</v>
      </c>
      <c r="C76" s="39">
        <v>0</v>
      </c>
      <c r="D76" s="40"/>
    </row>
    <row r="77" spans="1:4" x14ac:dyDescent="0.25">
      <c r="A77" s="50" t="s">
        <v>149</v>
      </c>
      <c r="B77" s="51">
        <v>32005</v>
      </c>
      <c r="C77" s="51">
        <f>SUBTOTAL(9,C79:C102)</f>
        <v>2666283.5399999996</v>
      </c>
      <c r="D77" s="52">
        <v>0</v>
      </c>
    </row>
    <row r="78" spans="1:4" x14ac:dyDescent="0.25">
      <c r="A78" s="53" t="s">
        <v>110</v>
      </c>
      <c r="B78" s="54">
        <v>0</v>
      </c>
      <c r="C78" s="54">
        <f>SUBTOTAL(9,C79:C80)</f>
        <v>0</v>
      </c>
      <c r="D78" s="55" t="str">
        <f>IF(B78&lt;&gt;0,C78/B78,"-")</f>
        <v>-</v>
      </c>
    </row>
    <row r="79" spans="1:4" x14ac:dyDescent="0.25">
      <c r="A79" s="38" t="s">
        <v>111</v>
      </c>
      <c r="B79" s="39">
        <v>0</v>
      </c>
      <c r="C79" s="39">
        <v>0</v>
      </c>
      <c r="D79" s="40"/>
    </row>
    <row r="80" spans="1:4" x14ac:dyDescent="0.25">
      <c r="A80" s="38" t="s">
        <v>114</v>
      </c>
      <c r="B80" s="39">
        <v>0</v>
      </c>
      <c r="C80" s="39">
        <v>0</v>
      </c>
      <c r="D80" s="40"/>
    </row>
    <row r="81" spans="1:4" x14ac:dyDescent="0.25">
      <c r="A81" s="53" t="s">
        <v>115</v>
      </c>
      <c r="B81" s="54">
        <v>27523</v>
      </c>
      <c r="C81" s="54">
        <f>SUBTOTAL(9,C82:C97)</f>
        <v>2663244.6699999995</v>
      </c>
      <c r="D81" s="55">
        <v>0</v>
      </c>
    </row>
    <row r="82" spans="1:4" x14ac:dyDescent="0.25">
      <c r="A82" s="38" t="s">
        <v>116</v>
      </c>
      <c r="B82" s="39">
        <v>0</v>
      </c>
      <c r="C82" s="39">
        <v>510</v>
      </c>
      <c r="D82" s="40"/>
    </row>
    <row r="83" spans="1:4" x14ac:dyDescent="0.25">
      <c r="A83" s="38" t="s">
        <v>118</v>
      </c>
      <c r="B83" s="39">
        <v>0</v>
      </c>
      <c r="C83" s="39">
        <v>1203</v>
      </c>
      <c r="D83" s="40"/>
    </row>
    <row r="84" spans="1:4" x14ac:dyDescent="0.25">
      <c r="A84" s="38" t="s">
        <v>119</v>
      </c>
      <c r="B84" s="39">
        <v>1494</v>
      </c>
      <c r="C84" s="39">
        <v>129.44999999999999</v>
      </c>
      <c r="D84" s="40"/>
    </row>
    <row r="85" spans="1:4" x14ac:dyDescent="0.25">
      <c r="A85" s="38" t="s">
        <v>120</v>
      </c>
      <c r="B85" s="39">
        <v>1494</v>
      </c>
      <c r="C85" s="39">
        <v>0</v>
      </c>
      <c r="D85" s="40"/>
    </row>
    <row r="86" spans="1:4" x14ac:dyDescent="0.25">
      <c r="A86" s="38" t="s">
        <v>137</v>
      </c>
      <c r="B86" s="39">
        <v>1494</v>
      </c>
      <c r="C86" s="39">
        <v>0</v>
      </c>
      <c r="D86" s="40"/>
    </row>
    <row r="87" spans="1:4" x14ac:dyDescent="0.25">
      <c r="A87" s="38" t="s">
        <v>139</v>
      </c>
      <c r="B87" s="39">
        <v>1494</v>
      </c>
      <c r="C87" s="39">
        <v>0</v>
      </c>
      <c r="D87" s="40"/>
    </row>
    <row r="88" spans="1:4" x14ac:dyDescent="0.25">
      <c r="A88" s="38" t="s">
        <v>121</v>
      </c>
      <c r="B88" s="39">
        <v>1494</v>
      </c>
      <c r="C88" s="39">
        <v>970.16</v>
      </c>
      <c r="D88" s="40"/>
    </row>
    <row r="89" spans="1:4" x14ac:dyDescent="0.25">
      <c r="A89" s="38" t="s">
        <v>122</v>
      </c>
      <c r="B89" s="39">
        <v>1494</v>
      </c>
      <c r="C89" s="39">
        <v>2619036.09</v>
      </c>
      <c r="D89" s="40"/>
    </row>
    <row r="90" spans="1:4" x14ac:dyDescent="0.25">
      <c r="A90" s="38" t="s">
        <v>123</v>
      </c>
      <c r="B90" s="39">
        <v>1494</v>
      </c>
      <c r="C90" s="39">
        <v>764.51</v>
      </c>
      <c r="D90" s="40"/>
    </row>
    <row r="91" spans="1:4" x14ac:dyDescent="0.25">
      <c r="A91" s="38" t="s">
        <v>124</v>
      </c>
      <c r="B91" s="39">
        <v>1494</v>
      </c>
      <c r="C91" s="39">
        <v>6735.08</v>
      </c>
      <c r="D91" s="40"/>
    </row>
    <row r="92" spans="1:4" x14ac:dyDescent="0.25">
      <c r="A92" s="38" t="s">
        <v>125</v>
      </c>
      <c r="B92" s="39">
        <v>1494</v>
      </c>
      <c r="C92" s="39">
        <v>2716.33</v>
      </c>
      <c r="D92" s="40"/>
    </row>
    <row r="93" spans="1:4" x14ac:dyDescent="0.25">
      <c r="A93" s="38" t="s">
        <v>126</v>
      </c>
      <c r="B93" s="39">
        <v>1494</v>
      </c>
      <c r="C93" s="39">
        <v>0</v>
      </c>
      <c r="D93" s="40"/>
    </row>
    <row r="94" spans="1:4" x14ac:dyDescent="0.25">
      <c r="A94" s="38" t="s">
        <v>127</v>
      </c>
      <c r="B94" s="39">
        <v>1494</v>
      </c>
      <c r="C94" s="39">
        <v>187.5</v>
      </c>
      <c r="D94" s="40"/>
    </row>
    <row r="95" spans="1:4" x14ac:dyDescent="0.25">
      <c r="A95" s="38" t="s">
        <v>128</v>
      </c>
      <c r="B95" s="39">
        <v>1494</v>
      </c>
      <c r="C95" s="39">
        <v>1458.69</v>
      </c>
      <c r="D95" s="40"/>
    </row>
    <row r="96" spans="1:4" x14ac:dyDescent="0.25">
      <c r="A96" s="38" t="s">
        <v>129</v>
      </c>
      <c r="B96" s="39">
        <v>8101</v>
      </c>
      <c r="C96" s="39">
        <v>29296.54</v>
      </c>
      <c r="D96" s="40"/>
    </row>
    <row r="97" spans="1:4" x14ac:dyDescent="0.25">
      <c r="A97" s="38" t="s">
        <v>130</v>
      </c>
      <c r="B97" s="39">
        <v>1494</v>
      </c>
      <c r="C97" s="39">
        <v>237.32</v>
      </c>
      <c r="D97" s="40"/>
    </row>
    <row r="98" spans="1:4" x14ac:dyDescent="0.25">
      <c r="A98" s="53" t="s">
        <v>131</v>
      </c>
      <c r="B98" s="54">
        <v>2988</v>
      </c>
      <c r="C98" s="54">
        <f>SUBTOTAL(9,C99:C100)</f>
        <v>3038.87</v>
      </c>
      <c r="D98" s="55">
        <v>0</v>
      </c>
    </row>
    <row r="99" spans="1:4" x14ac:dyDescent="0.25">
      <c r="A99" s="38" t="s">
        <v>132</v>
      </c>
      <c r="B99" s="39">
        <v>1494</v>
      </c>
      <c r="C99" s="39">
        <v>221.63</v>
      </c>
      <c r="D99" s="40"/>
    </row>
    <row r="100" spans="1:4" x14ac:dyDescent="0.25">
      <c r="A100" s="38" t="s">
        <v>150</v>
      </c>
      <c r="B100" s="39">
        <v>1494</v>
      </c>
      <c r="C100" s="39">
        <v>2817.24</v>
      </c>
      <c r="D100" s="40"/>
    </row>
    <row r="101" spans="1:4" x14ac:dyDescent="0.25">
      <c r="A101" s="53" t="s">
        <v>133</v>
      </c>
      <c r="B101" s="54">
        <v>0</v>
      </c>
      <c r="C101" s="54">
        <f>SUBTOTAL(9,C102:C102)</f>
        <v>0</v>
      </c>
      <c r="D101" s="55" t="str">
        <f>IF(B101&lt;&gt;0,C101/B101,"-")</f>
        <v>-</v>
      </c>
    </row>
    <row r="102" spans="1:4" x14ac:dyDescent="0.25">
      <c r="A102" s="38" t="s">
        <v>134</v>
      </c>
      <c r="B102" s="39">
        <v>1494</v>
      </c>
      <c r="C102" s="39">
        <v>0</v>
      </c>
      <c r="D102" s="40"/>
    </row>
    <row r="103" spans="1:4" x14ac:dyDescent="0.25">
      <c r="A103" s="50" t="s">
        <v>151</v>
      </c>
      <c r="B103" s="51">
        <v>0</v>
      </c>
      <c r="C103" s="51">
        <f>SUBTOTAL(9,C105:C105)</f>
        <v>0</v>
      </c>
      <c r="D103" s="52" t="str">
        <f>IF(B103&lt;&gt;0,C103/B103,"-")</f>
        <v>-</v>
      </c>
    </row>
    <row r="104" spans="1:4" x14ac:dyDescent="0.25">
      <c r="A104" s="53" t="s">
        <v>115</v>
      </c>
      <c r="B104" s="54">
        <v>0</v>
      </c>
      <c r="C104" s="54">
        <f>SUBTOTAL(9,C105:C105)</f>
        <v>0</v>
      </c>
      <c r="D104" s="55" t="str">
        <f>IF(B104&lt;&gt;0,C104/B104,"-")</f>
        <v>-</v>
      </c>
    </row>
    <row r="105" spans="1:4" x14ac:dyDescent="0.25">
      <c r="A105" s="38" t="s">
        <v>122</v>
      </c>
      <c r="B105" s="39">
        <v>0</v>
      </c>
      <c r="C105" s="39">
        <v>0</v>
      </c>
      <c r="D105" s="40"/>
    </row>
    <row r="106" spans="1:4" ht="20.100000000000001" customHeight="1" x14ac:dyDescent="0.25">
      <c r="A106" s="25" t="s">
        <v>31</v>
      </c>
      <c r="B106" s="26">
        <v>659821</v>
      </c>
      <c r="C106" s="26">
        <f>IFERROR(SUBTOTAL(9,C17:C105),0)</f>
        <v>3551718.7499999995</v>
      </c>
      <c r="D106" s="27">
        <v>5.3827999999999996</v>
      </c>
    </row>
    <row r="107" spans="1:4" x14ac:dyDescent="0.25">
      <c r="D107" s="11"/>
    </row>
  </sheetData>
  <mergeCells count="2">
    <mergeCell ref="A2:D2"/>
    <mergeCell ref="A1:D1"/>
  </mergeCells>
  <pageMargins left="0.39370078740157499" right="0.39370078740157499" top="0.39370078740157499" bottom="0.511811023622047" header="0" footer="0.31496062992126"/>
  <pageSetup paperSize="9" scale="10" fitToHeight="0" orientation="portrait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18</vt:i4>
      </vt:variant>
    </vt:vector>
  </HeadingPairs>
  <TitlesOfParts>
    <vt:vector size="22" baseType="lpstr">
      <vt:lpstr>Sažetak</vt:lpstr>
      <vt:lpstr>Račun prihoda i rashoda</vt:lpstr>
      <vt:lpstr>Račun financiranja</vt:lpstr>
      <vt:lpstr>Posebni dio</vt:lpstr>
      <vt:lpstr>Sažetak!__S0A_Master_DS__X</vt:lpstr>
      <vt:lpstr>Sažetak!__S0A_Naslov_DS__</vt:lpstr>
      <vt:lpstr>'Račun financiranja'!__S1A_Naslov_DS__</vt:lpstr>
      <vt:lpstr>'Račun prihoda i rashoda'!__S1A_Naslov_DS__</vt:lpstr>
      <vt:lpstr>'Posebni dio'!__S2A_G01_DS__X</vt:lpstr>
      <vt:lpstr>'Posebni dio'!__S2A_G02_DS__X</vt:lpstr>
      <vt:lpstr>'Posebni dio'!__S2A_G02D__</vt:lpstr>
      <vt:lpstr>'Posebni dio'!__S2A_G03_DS__X</vt:lpstr>
      <vt:lpstr>'Posebni dio'!__S2A_G04_DS__X</vt:lpstr>
      <vt:lpstr>'Posebni dio'!__S2A_G05_DS__X</vt:lpstr>
      <vt:lpstr>'Posebni dio'!__S2A_G06_DS__X</vt:lpstr>
      <vt:lpstr>'Posebni dio'!__S2A_Master_DS__X</vt:lpstr>
      <vt:lpstr>'Posebni dio'!__S2A_Naslov_DS__</vt:lpstr>
      <vt:lpstr>Sažetak!S0A_Ver1</vt:lpstr>
      <vt:lpstr>'Račun financiranja'!S1A_RedoviSveuk</vt:lpstr>
      <vt:lpstr>'Račun prihoda i rashoda'!S1A_RedoviSveuk</vt:lpstr>
      <vt:lpstr>'Posebni dio'!S2A_GDET01_Redovi</vt:lpstr>
      <vt:lpstr>'Posebni dio'!S2A_RedoviSveuk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Nataša Skok</cp:lastModifiedBy>
  <dcterms:created xsi:type="dcterms:W3CDTF">2025-02-27T11:38:51Z</dcterms:created>
  <dcterms:modified xsi:type="dcterms:W3CDTF">2025-03-17T07:29:33Z</dcterms:modified>
</cp:coreProperties>
</file>